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Month end variance analysis/"/>
    </mc:Choice>
  </mc:AlternateContent>
  <bookViews>
    <workbookView xWindow="0" yWindow="0" windowWidth="20490" windowHeight="7095"/>
  </bookViews>
  <sheets>
    <sheet name="Programming" sheetId="8" r:id="rId1"/>
    <sheet name="Fixed Assets" sheetId="11" state="hidden" r:id="rId2"/>
  </sheets>
  <definedNames>
    <definedName name="_xlnm._FilterDatabase" localSheetId="0" hidden="1">Programming!#REF!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5" i="8" l="1"/>
  <c r="AR16" i="8"/>
  <c r="AR17" i="8"/>
  <c r="AR18" i="8"/>
  <c r="AR19" i="8"/>
  <c r="AR20" i="8"/>
  <c r="AR21" i="8"/>
  <c r="AR22" i="8"/>
  <c r="AR23" i="8"/>
  <c r="AR24" i="8"/>
  <c r="AR25" i="8"/>
  <c r="AR14" i="8"/>
  <c r="AL31" i="8" l="1"/>
  <c r="G31" i="8"/>
  <c r="H5" i="8"/>
  <c r="I5" i="8" s="1"/>
  <c r="AA6" i="8"/>
  <c r="I6" i="8"/>
  <c r="C6" i="8"/>
  <c r="I4" i="8"/>
  <c r="C4" i="8"/>
  <c r="C28" i="8"/>
  <c r="G9" i="11"/>
  <c r="I10" i="8"/>
  <c r="I28" i="8"/>
  <c r="O31" i="8"/>
  <c r="P31" i="8"/>
  <c r="N31" i="8"/>
  <c r="E7" i="11"/>
  <c r="G7" i="11" s="1"/>
  <c r="E6" i="11" l="1"/>
  <c r="G6" i="11" s="1"/>
  <c r="AI6" i="8"/>
  <c r="AK6" i="8" s="1"/>
  <c r="AM6" i="8" s="1"/>
  <c r="AI4" i="8"/>
  <c r="AK4" i="8" s="1"/>
  <c r="AM4" i="8" s="1"/>
  <c r="E5" i="11" l="1"/>
  <c r="G5" i="11" s="1"/>
  <c r="E8" i="11" l="1"/>
  <c r="G8" i="11" s="1"/>
  <c r="G11" i="11" s="1"/>
  <c r="AI10" i="8" l="1"/>
  <c r="AK10" i="8" s="1"/>
  <c r="AM10" i="8" s="1"/>
  <c r="AI28" i="8" l="1"/>
  <c r="AK28" i="8" s="1"/>
  <c r="AM28" i="8" s="1"/>
  <c r="AO31" i="8" l="1"/>
  <c r="I23" i="8" l="1"/>
  <c r="I22" i="8"/>
  <c r="I26" i="8" l="1"/>
  <c r="I13" i="8"/>
  <c r="I12" i="8"/>
  <c r="I29" i="8"/>
  <c r="I18" i="8"/>
  <c r="I16" i="8"/>
  <c r="I19" i="8"/>
  <c r="I20" i="8"/>
  <c r="I3" i="8"/>
  <c r="H31" i="8"/>
  <c r="I11" i="8" l="1"/>
  <c r="I9" i="8"/>
  <c r="I8" i="8"/>
  <c r="I25" i="8"/>
  <c r="I14" i="8"/>
  <c r="I15" i="8"/>
  <c r="I24" i="8"/>
  <c r="I7" i="8"/>
  <c r="I31" i="8" s="1"/>
  <c r="I21" i="8"/>
  <c r="I27" i="8"/>
  <c r="I17" i="8"/>
  <c r="L31" i="8" l="1"/>
  <c r="AI8" i="8" l="1"/>
  <c r="AK8" i="8" s="1"/>
  <c r="AM8" i="8" s="1"/>
  <c r="AI27" i="8"/>
  <c r="AK27" i="8" s="1"/>
  <c r="AM27" i="8" s="1"/>
  <c r="AI23" i="8"/>
  <c r="AK23" i="8" s="1"/>
  <c r="AM23" i="8" s="1"/>
  <c r="AI7" i="8"/>
  <c r="AK7" i="8" s="1"/>
  <c r="AM7" i="8" s="1"/>
  <c r="AI15" i="8"/>
  <c r="AK15" i="8" s="1"/>
  <c r="AM15" i="8" s="1"/>
  <c r="AI5" i="8" l="1"/>
  <c r="AK5" i="8" s="1"/>
  <c r="AM5" i="8" s="1"/>
  <c r="AA31" i="8"/>
  <c r="AI16" i="8"/>
  <c r="AK16" i="8" s="1"/>
  <c r="AM16" i="8" s="1"/>
  <c r="AI22" i="8"/>
  <c r="AK22" i="8" s="1"/>
  <c r="AM22" i="8" s="1"/>
  <c r="AI3" i="8"/>
  <c r="AI11" i="8"/>
  <c r="AK11" i="8" s="1"/>
  <c r="AM11" i="8" s="1"/>
  <c r="AI21" i="8"/>
  <c r="AK21" i="8" s="1"/>
  <c r="AM21" i="8" s="1"/>
  <c r="AI19" i="8"/>
  <c r="AK19" i="8" s="1"/>
  <c r="AM19" i="8" s="1"/>
  <c r="AI9" i="8"/>
  <c r="AK9" i="8" s="1"/>
  <c r="AM9" i="8" s="1"/>
  <c r="AI18" i="8" l="1"/>
  <c r="AK18" i="8" s="1"/>
  <c r="AM18" i="8" s="1"/>
  <c r="AI20" i="8"/>
  <c r="AK20" i="8" s="1"/>
  <c r="AM20" i="8" s="1"/>
  <c r="AI14" i="8"/>
  <c r="AK14" i="8" s="1"/>
  <c r="AM14" i="8" s="1"/>
  <c r="R31" i="8"/>
  <c r="AI24" i="8"/>
  <c r="AK24" i="8" s="1"/>
  <c r="AM24" i="8" s="1"/>
  <c r="AI26" i="8"/>
  <c r="AK26" i="8" s="1"/>
  <c r="AM26" i="8" s="1"/>
  <c r="Q31" i="8"/>
  <c r="AI12" i="8"/>
  <c r="AK12" i="8" s="1"/>
  <c r="AM12" i="8" s="1"/>
  <c r="AI29" i="8"/>
  <c r="AK29" i="8" s="1"/>
  <c r="AM29" i="8" s="1"/>
  <c r="AI17" i="8"/>
  <c r="AK17" i="8" s="1"/>
  <c r="AM17" i="8" s="1"/>
  <c r="T31" i="8"/>
  <c r="AI25" i="8"/>
  <c r="AK25" i="8" s="1"/>
  <c r="AM25" i="8" s="1"/>
  <c r="AK3" i="8"/>
  <c r="Z31" i="8" l="1"/>
  <c r="W31" i="8"/>
  <c r="U31" i="8"/>
  <c r="V31" i="8"/>
  <c r="Y31" i="8"/>
  <c r="X31" i="8"/>
  <c r="AM3" i="8"/>
  <c r="S31" i="8"/>
  <c r="AI13" i="8"/>
  <c r="AK13" i="8" l="1"/>
  <c r="AI31" i="8"/>
  <c r="AM13" i="8" l="1"/>
  <c r="AM31" i="8" s="1"/>
  <c r="AK31" i="8"/>
</calcChain>
</file>

<file path=xl/sharedStrings.xml><?xml version="1.0" encoding="utf-8"?>
<sst xmlns="http://schemas.openxmlformats.org/spreadsheetml/2006/main" count="192" uniqueCount="113">
  <si>
    <t>To Date</t>
  </si>
  <si>
    <t>Forecast</t>
  </si>
  <si>
    <t>Total</t>
  </si>
  <si>
    <t>Movement</t>
  </si>
  <si>
    <t>Encumburance</t>
  </si>
  <si>
    <t>Actual</t>
  </si>
  <si>
    <t>Variance</t>
  </si>
  <si>
    <t>Remainder</t>
  </si>
  <si>
    <t>BFI</t>
  </si>
  <si>
    <t>SA Code</t>
  </si>
  <si>
    <t>Project</t>
  </si>
  <si>
    <t>Exec Producer</t>
  </si>
  <si>
    <t>Producer</t>
  </si>
  <si>
    <t>Schedule</t>
  </si>
  <si>
    <t>May</t>
  </si>
  <si>
    <t>NONE</t>
  </si>
  <si>
    <t>Lindsey A</t>
  </si>
  <si>
    <t>N</t>
  </si>
  <si>
    <t>Liam</t>
  </si>
  <si>
    <t>Sep</t>
  </si>
  <si>
    <t>Cian</t>
  </si>
  <si>
    <t>Jan</t>
  </si>
  <si>
    <t>Oct</t>
  </si>
  <si>
    <t>Apr</t>
  </si>
  <si>
    <t>Feb</t>
  </si>
  <si>
    <t>KATY FULLER</t>
  </si>
  <si>
    <t>C701</t>
  </si>
  <si>
    <t>Back To Ours - May 17</t>
  </si>
  <si>
    <t>Katy</t>
  </si>
  <si>
    <t>Louise</t>
  </si>
  <si>
    <t>Back To OursRevenue line</t>
  </si>
  <si>
    <t>C727</t>
  </si>
  <si>
    <t>Back To Ours - Oct / Feb</t>
  </si>
  <si>
    <t>C601</t>
  </si>
  <si>
    <t>BFI Back To Ours</t>
  </si>
  <si>
    <t>C395</t>
  </si>
  <si>
    <t>Central Costs</t>
  </si>
  <si>
    <t>C301</t>
  </si>
  <si>
    <t>Circus Programme</t>
  </si>
  <si>
    <t>Outdoor Event II</t>
  </si>
  <si>
    <t>TBA</t>
  </si>
  <si>
    <t>C302</t>
  </si>
  <si>
    <t>Circus Skills Development</t>
  </si>
  <si>
    <t>C300</t>
  </si>
  <si>
    <t>DePart</t>
  </si>
  <si>
    <t>C090</t>
  </si>
  <si>
    <t xml:space="preserve">FREEDOM FESTIVAL </t>
  </si>
  <si>
    <t>Sam &amp; Katy</t>
  </si>
  <si>
    <t>I003</t>
  </si>
  <si>
    <t>Land of Green GingerHouse</t>
  </si>
  <si>
    <t xml:space="preserve">LAND OF GREEN GINGER </t>
  </si>
  <si>
    <t>I001</t>
  </si>
  <si>
    <t>Land of Green GingerUmbrella</t>
  </si>
  <si>
    <t>I005</t>
  </si>
  <si>
    <t>Land of Green GingerJoshua Sofaer</t>
  </si>
  <si>
    <t>I006</t>
  </si>
  <si>
    <t>Land of Green GingerLone Twin</t>
  </si>
  <si>
    <t>I007</t>
  </si>
  <si>
    <t>Land of Green GingerAswarm</t>
  </si>
  <si>
    <t>I008</t>
  </si>
  <si>
    <t>Land of Green GingerDavy &amp; Kirstin McGuire</t>
  </si>
  <si>
    <t>I009</t>
  </si>
  <si>
    <t>Land of Green GingerMacnas</t>
  </si>
  <si>
    <t>I010</t>
  </si>
  <si>
    <t>Land of Green GingerCrates</t>
  </si>
  <si>
    <t>I011</t>
  </si>
  <si>
    <t>Land of Green GingerTime Capsule</t>
  </si>
  <si>
    <t>I012</t>
  </si>
  <si>
    <t>Land of Green GingerBook</t>
  </si>
  <si>
    <t>I013</t>
  </si>
  <si>
    <t>Land of Green GingerInstitute</t>
  </si>
  <si>
    <t>I014</t>
  </si>
  <si>
    <t>Land of Green GingerMarketing</t>
  </si>
  <si>
    <t>C120</t>
  </si>
  <si>
    <t>Southpaw</t>
  </si>
  <si>
    <t>C080</t>
  </si>
  <si>
    <t>One Day, Maybe</t>
  </si>
  <si>
    <t>One Day, MaybeRevenue line</t>
  </si>
  <si>
    <t>C070</t>
  </si>
  <si>
    <t>Turner Prize</t>
  </si>
  <si>
    <t>Marketing</t>
  </si>
  <si>
    <t>Gallery</t>
  </si>
  <si>
    <t>Balance per FA register</t>
  </si>
  <si>
    <t>Additions</t>
  </si>
  <si>
    <t>Less Depn</t>
  </si>
  <si>
    <t>NBV</t>
  </si>
  <si>
    <t>Core - Depreciation</t>
  </si>
  <si>
    <t>Office costs - Fixed Assets</t>
  </si>
  <si>
    <t>Marketing - to allocate</t>
  </si>
  <si>
    <t xml:space="preserve">DANCE </t>
  </si>
  <si>
    <t>NEIGHBOURHOOD FESTIVAL TN</t>
  </si>
  <si>
    <t>CENTRAL COSTS</t>
  </si>
  <si>
    <t xml:space="preserve">CIRCUS </t>
  </si>
  <si>
    <t>SITE SPECIFIC EVENTS</t>
  </si>
  <si>
    <t>DREAM THINK SPEAK</t>
  </si>
  <si>
    <t xml:space="preserve">TURNER PRIZE </t>
  </si>
  <si>
    <t>Variance analysis</t>
  </si>
  <si>
    <t>Invoices not received in the month we expected</t>
  </si>
  <si>
    <t>Fees/costs for Oct festival werent received as early as we expected</t>
  </si>
  <si>
    <t>Some costs re Oct Festival received in Oct, anitipcated Nov onwards</t>
  </si>
  <si>
    <t>Timing or receiving exhibiton build invoices</t>
  </si>
  <si>
    <t>Awaiting journals from PB-Should come through in Nov</t>
  </si>
  <si>
    <t>Forecast the final payment to go out in Nov, but was paid in Oct (£6k forecast in Dec need to be moved to Turner Prize)</t>
  </si>
  <si>
    <t>Current budget</t>
  </si>
  <si>
    <t>Diff</t>
  </si>
  <si>
    <t>Timing of Chrissies invoice, went into Nov, had forecast for Oct</t>
  </si>
  <si>
    <t>Was expecting final invoces re crew/signage/flyers etc but not received</t>
  </si>
  <si>
    <t>Forecast to pay out TG (£17k) in Oct, but was paid early Nov along with various marketing related costs paid in Nov expected Oct</t>
  </si>
  <si>
    <t>Marketing costs expected tp be journalled, now should be Nov</t>
  </si>
  <si>
    <t>Nov</t>
  </si>
  <si>
    <t>Aswarms final fee more likely to be Dec</t>
  </si>
  <si>
    <t>Unlikely that TG will get their invoice in till Dec</t>
  </si>
  <si>
    <t>Journals from 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</si>
</sst>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2" borderId="1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2" fillId="2" borderId="0" xfId="0" applyFont="1" applyFill="1" applyBorder="1"/>
    <xf numFmtId="17" fontId="2" fillId="2" borderId="4" xfId="0" applyNumberFormat="1" applyFont="1" applyFill="1" applyBorder="1"/>
    <xf numFmtId="0" fontId="0" fillId="0" borderId="0" xfId="0" applyFont="1"/>
    <xf numFmtId="165" fontId="0" fillId="0" borderId="0" xfId="0" applyNumberFormat="1"/>
    <xf numFmtId="0" fontId="0" fillId="2" borderId="0" xfId="0" applyFill="1"/>
    <xf numFmtId="165" fontId="0" fillId="0" borderId="6" xfId="0" applyNumberFormat="1" applyFont="1" applyBorder="1"/>
    <xf numFmtId="165" fontId="2" fillId="0" borderId="7" xfId="0" applyNumberFormat="1" applyFont="1" applyBorder="1"/>
    <xf numFmtId="17" fontId="0" fillId="2" borderId="0" xfId="0" applyNumberFormat="1" applyFill="1"/>
    <xf numFmtId="0" fontId="2" fillId="2" borderId="5" xfId="0" applyFont="1" applyFill="1" applyBorder="1"/>
    <xf numFmtId="165" fontId="0" fillId="2" borderId="6" xfId="0" applyNumberFormat="1" applyFont="1" applyFill="1" applyBorder="1"/>
    <xf numFmtId="0" fontId="2" fillId="2" borderId="2" xfId="0" applyFont="1" applyFill="1" applyBorder="1"/>
    <xf numFmtId="165" fontId="0" fillId="0" borderId="0" xfId="0" applyNumberFormat="1" applyFont="1" applyBorder="1"/>
    <xf numFmtId="0" fontId="0" fillId="0" borderId="0" xfId="0"/>
    <xf numFmtId="0" fontId="2" fillId="2" borderId="3" xfId="0" applyFont="1" applyFill="1" applyBorder="1"/>
    <xf numFmtId="17" fontId="2" fillId="2" borderId="3" xfId="0" applyNumberFormat="1" applyFont="1" applyFill="1" applyBorder="1"/>
    <xf numFmtId="165" fontId="0" fillId="0" borderId="1" xfId="0" applyNumberFormat="1" applyFont="1" applyBorder="1"/>
    <xf numFmtId="165" fontId="2" fillId="0" borderId="1" xfId="0" applyNumberFormat="1" applyFont="1" applyBorder="1"/>
    <xf numFmtId="0" fontId="0" fillId="2" borderId="1" xfId="0" applyFont="1" applyFill="1" applyBorder="1"/>
    <xf numFmtId="165" fontId="0" fillId="3" borderId="1" xfId="0" applyNumberFormat="1" applyFont="1" applyFill="1" applyBorder="1"/>
    <xf numFmtId="165" fontId="0" fillId="0" borderId="1" xfId="0" applyNumberFormat="1" applyFont="1" applyBorder="1" applyAlignment="1">
      <alignment wrapText="1"/>
    </xf>
    <xf numFmtId="165" fontId="2" fillId="0" borderId="0" xfId="0" applyNumberFormat="1" applyFont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2" fillId="0" borderId="0" xfId="1" applyNumberFormat="1" applyFont="1"/>
  </cellXfs>
  <cellStyles count="4">
    <cellStyle name="Comma" xfId="1" builtinId="3"/>
    <cellStyle name="Comma 2" xfId="2"/>
    <cellStyle name="Comma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3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T30" sqref="AT30"/>
    </sheetView>
  </sheetViews>
  <sheetFormatPr defaultRowHeight="15" x14ac:dyDescent="0.25"/>
  <cols>
    <col min="2" max="2" width="44.85546875" bestFit="1" customWidth="1"/>
    <col min="3" max="3" width="31" bestFit="1" customWidth="1"/>
    <col min="4" max="4" width="9.7109375" style="28" customWidth="1"/>
    <col min="5" max="5" width="9.42578125" style="28" customWidth="1"/>
    <col min="6" max="6" width="9.140625" style="28"/>
    <col min="7" max="7" width="12" bestFit="1" customWidth="1"/>
    <col min="8" max="8" width="12" style="8" bestFit="1" customWidth="1"/>
    <col min="9" max="9" width="12.5703125" bestFit="1" customWidth="1"/>
    <col min="10" max="10" width="68.85546875" style="18" bestFit="1" customWidth="1"/>
    <col min="11" max="11" width="2" customWidth="1"/>
    <col min="12" max="12" width="13.7109375" bestFit="1" customWidth="1"/>
    <col min="13" max="13" width="3.85546875" customWidth="1"/>
    <col min="14" max="17" width="9.7109375" hidden="1" customWidth="1"/>
    <col min="18" max="18" width="11" hidden="1" customWidth="1"/>
    <col min="19" max="19" width="12" hidden="1" customWidth="1"/>
    <col min="20" max="20" width="9.85546875" hidden="1" customWidth="1"/>
    <col min="21" max="22" width="9.7109375" hidden="1" customWidth="1"/>
    <col min="23" max="23" width="9.42578125" bestFit="1" customWidth="1"/>
    <col min="24" max="24" width="8.7109375" bestFit="1" customWidth="1"/>
    <col min="25" max="26" width="7.7109375" bestFit="1" customWidth="1"/>
    <col min="27" max="27" width="8.7109375" bestFit="1" customWidth="1"/>
    <col min="28" max="33" width="9.140625" hidden="1" customWidth="1"/>
    <col min="34" max="34" width="2.140625" customWidth="1"/>
    <col min="35" max="35" width="14.85546875" bestFit="1" customWidth="1"/>
    <col min="36" max="36" width="1.7109375" customWidth="1"/>
    <col min="37" max="37" width="14.140625" bestFit="1" customWidth="1"/>
    <col min="38" max="38" width="10.28515625" bestFit="1" customWidth="1"/>
    <col min="39" max="39" width="10.7109375" customWidth="1"/>
    <col min="40" max="40" width="3.28515625" customWidth="1"/>
    <col min="41" max="41" width="10" customWidth="1"/>
    <col min="42" max="42" width="2.140625" customWidth="1"/>
    <col min="43" max="43" width="14.5703125" style="18" bestFit="1" customWidth="1"/>
    <col min="44" max="44" width="8.5703125" style="1" bestFit="1" customWidth="1"/>
    <col min="45" max="45" width="2.140625" style="1" customWidth="1"/>
    <col min="46" max="46" width="10.140625" style="1" bestFit="1" customWidth="1"/>
    <col min="47" max="47" width="48.7109375" bestFit="1" customWidth="1"/>
  </cols>
  <sheetData>
    <row r="1" spans="1:48" ht="15.75" thickTop="1" x14ac:dyDescent="0.25">
      <c r="A1" s="4" t="s">
        <v>25</v>
      </c>
      <c r="B1" s="4"/>
      <c r="C1" s="4"/>
      <c r="D1" s="27"/>
      <c r="E1" s="27"/>
      <c r="F1" s="27"/>
      <c r="G1" s="19"/>
      <c r="H1" s="23"/>
      <c r="I1" s="3"/>
      <c r="J1" s="3"/>
      <c r="K1" s="4"/>
      <c r="L1" s="3" t="s">
        <v>0</v>
      </c>
      <c r="M1" s="18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5"/>
      <c r="AE1" s="6"/>
      <c r="AF1" s="6"/>
      <c r="AG1" s="6"/>
      <c r="AH1" s="4"/>
      <c r="AI1" s="16" t="s">
        <v>7</v>
      </c>
      <c r="AJ1" s="4"/>
      <c r="AK1" s="16" t="s">
        <v>2</v>
      </c>
      <c r="AL1" s="19" t="s">
        <v>2</v>
      </c>
      <c r="AM1" s="5" t="s">
        <v>3</v>
      </c>
      <c r="AN1" s="19"/>
      <c r="AO1" s="14" t="s">
        <v>4</v>
      </c>
      <c r="AP1" s="18"/>
      <c r="AQ1" s="9"/>
      <c r="AT1" s="30" t="s">
        <v>1</v>
      </c>
      <c r="AU1" s="9"/>
    </row>
    <row r="2" spans="1:48" ht="30" x14ac:dyDescent="0.25">
      <c r="A2" s="13" t="s">
        <v>9</v>
      </c>
      <c r="B2" s="4" t="s">
        <v>10</v>
      </c>
      <c r="C2" s="4"/>
      <c r="D2" s="27" t="s">
        <v>11</v>
      </c>
      <c r="E2" s="27" t="s">
        <v>12</v>
      </c>
      <c r="F2" s="27" t="s">
        <v>13</v>
      </c>
      <c r="G2" s="20">
        <v>43009</v>
      </c>
      <c r="H2" s="23" t="s">
        <v>5</v>
      </c>
      <c r="I2" s="3" t="s">
        <v>6</v>
      </c>
      <c r="J2" s="3" t="s">
        <v>96</v>
      </c>
      <c r="K2" s="4"/>
      <c r="L2" s="3" t="s">
        <v>5</v>
      </c>
      <c r="M2" s="10"/>
      <c r="N2" s="20">
        <v>42767</v>
      </c>
      <c r="O2" s="20">
        <v>42795</v>
      </c>
      <c r="P2" s="20">
        <v>42826</v>
      </c>
      <c r="Q2" s="20">
        <v>42856</v>
      </c>
      <c r="R2" s="20">
        <v>42887</v>
      </c>
      <c r="S2" s="20">
        <v>42917</v>
      </c>
      <c r="T2" s="20">
        <v>42948</v>
      </c>
      <c r="U2" s="20">
        <v>42979</v>
      </c>
      <c r="V2" s="20">
        <v>43009</v>
      </c>
      <c r="W2" s="20">
        <v>43040</v>
      </c>
      <c r="X2" s="20">
        <v>43070</v>
      </c>
      <c r="Y2" s="20">
        <v>43101</v>
      </c>
      <c r="Z2" s="20">
        <v>43132</v>
      </c>
      <c r="AA2" s="20">
        <v>43160</v>
      </c>
      <c r="AB2" s="20">
        <v>43191</v>
      </c>
      <c r="AC2" s="20">
        <v>43221</v>
      </c>
      <c r="AD2" s="7">
        <v>43252</v>
      </c>
      <c r="AE2" s="7">
        <v>43282</v>
      </c>
      <c r="AF2" s="7">
        <v>43313</v>
      </c>
      <c r="AG2" s="7">
        <v>43344</v>
      </c>
      <c r="AH2" s="4"/>
      <c r="AI2" s="16"/>
      <c r="AJ2" s="4"/>
      <c r="AK2" s="16" t="s">
        <v>1</v>
      </c>
      <c r="AL2" s="19" t="s">
        <v>1</v>
      </c>
      <c r="AM2" s="5"/>
      <c r="AN2" s="4"/>
      <c r="AO2" s="15"/>
      <c r="AP2" s="18"/>
      <c r="AQ2" s="26" t="s">
        <v>103</v>
      </c>
      <c r="AR2" s="30" t="s">
        <v>104</v>
      </c>
      <c r="AT2" s="30" t="s">
        <v>109</v>
      </c>
      <c r="AU2" s="9"/>
    </row>
    <row r="3" spans="1:48" s="18" customFormat="1" x14ac:dyDescent="0.25">
      <c r="A3" s="18" t="s">
        <v>26</v>
      </c>
      <c r="B3" s="18" t="s">
        <v>27</v>
      </c>
      <c r="C3" s="18" t="s">
        <v>90</v>
      </c>
      <c r="D3" s="28" t="s">
        <v>28</v>
      </c>
      <c r="E3" s="28" t="s">
        <v>29</v>
      </c>
      <c r="F3" s="29" t="s">
        <v>24</v>
      </c>
      <c r="G3" s="21">
        <v>9889</v>
      </c>
      <c r="H3" s="21">
        <v>2915.43</v>
      </c>
      <c r="I3" s="21">
        <f>+G3-H3</f>
        <v>6973.57</v>
      </c>
      <c r="J3" s="21" t="s">
        <v>97</v>
      </c>
      <c r="L3" s="21">
        <v>6404.63</v>
      </c>
      <c r="N3" s="21"/>
      <c r="O3" s="21"/>
      <c r="P3" s="21"/>
      <c r="Q3" s="21">
        <v>0</v>
      </c>
      <c r="R3" s="21">
        <v>0</v>
      </c>
      <c r="S3" s="21">
        <v>0</v>
      </c>
      <c r="T3" s="21">
        <v>0</v>
      </c>
      <c r="U3" s="21">
        <v>0</v>
      </c>
      <c r="V3" s="21">
        <v>0.16769340144128364</v>
      </c>
      <c r="W3" s="21">
        <v>3069.1342566749167</v>
      </c>
      <c r="X3" s="21">
        <v>0</v>
      </c>
      <c r="Y3" s="21">
        <v>3082.6802464584753</v>
      </c>
      <c r="Z3" s="21">
        <v>2912.3878034651634</v>
      </c>
      <c r="AA3" s="21">
        <v>6973</v>
      </c>
      <c r="AB3" s="21">
        <v>0</v>
      </c>
      <c r="AC3" s="21">
        <v>0</v>
      </c>
      <c r="AD3" s="21">
        <v>0</v>
      </c>
      <c r="AE3" s="21">
        <v>0</v>
      </c>
      <c r="AF3" s="21">
        <v>0</v>
      </c>
      <c r="AG3" s="21">
        <v>0</v>
      </c>
      <c r="AI3" s="21">
        <f>+SUM(S3:AG3)</f>
        <v>16037.369999999995</v>
      </c>
      <c r="AK3" s="24">
        <f>+AI3+L3</f>
        <v>22441.999999999996</v>
      </c>
      <c r="AL3" s="21">
        <v>22442</v>
      </c>
      <c r="AM3" s="21">
        <f>+AL3-AK3</f>
        <v>0</v>
      </c>
      <c r="AN3" s="17"/>
      <c r="AO3" s="11">
        <v>0</v>
      </c>
      <c r="AQ3" s="9"/>
      <c r="AR3" s="1"/>
      <c r="AS3" s="1"/>
      <c r="AT3" s="1">
        <v>500</v>
      </c>
      <c r="AU3" s="9"/>
    </row>
    <row r="4" spans="1:48" s="18" customFormat="1" x14ac:dyDescent="0.25">
      <c r="A4" s="18" t="s">
        <v>17</v>
      </c>
      <c r="B4" s="18" t="s">
        <v>30</v>
      </c>
      <c r="C4" s="18" t="str">
        <f>+C3</f>
        <v>NEIGHBOURHOOD FESTIVAL TN</v>
      </c>
      <c r="D4" s="28" t="s">
        <v>28</v>
      </c>
      <c r="E4" s="28" t="s">
        <v>29</v>
      </c>
      <c r="F4" s="29" t="s">
        <v>24</v>
      </c>
      <c r="G4" s="21">
        <v>0</v>
      </c>
      <c r="H4" s="21">
        <v>0</v>
      </c>
      <c r="I4" s="21">
        <f>+G4-H4</f>
        <v>0</v>
      </c>
      <c r="J4" s="21"/>
      <c r="L4" s="21">
        <v>-9871</v>
      </c>
      <c r="N4" s="21"/>
      <c r="O4" s="21"/>
      <c r="P4" s="21"/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1">
        <v>0</v>
      </c>
      <c r="Z4" s="21">
        <v>0</v>
      </c>
      <c r="AA4" s="21">
        <v>0</v>
      </c>
      <c r="AB4" s="21">
        <v>0</v>
      </c>
      <c r="AC4" s="21">
        <v>0</v>
      </c>
      <c r="AD4" s="21">
        <v>0</v>
      </c>
      <c r="AE4" s="21">
        <v>0</v>
      </c>
      <c r="AF4" s="21">
        <v>0</v>
      </c>
      <c r="AG4" s="21">
        <v>0</v>
      </c>
      <c r="AI4" s="21">
        <f>+SUM(S4:AG4)</f>
        <v>0</v>
      </c>
      <c r="AK4" s="24">
        <f>+AI4+L4</f>
        <v>-9871</v>
      </c>
      <c r="AL4" s="21">
        <v>-9871</v>
      </c>
      <c r="AM4" s="21">
        <f>+AL4-AK4</f>
        <v>0</v>
      </c>
      <c r="AN4" s="17"/>
      <c r="AO4" s="11">
        <v>0</v>
      </c>
      <c r="AQ4" s="9"/>
      <c r="AR4" s="1"/>
      <c r="AS4" s="1"/>
      <c r="AT4" s="1">
        <v>0</v>
      </c>
      <c r="AU4" s="9"/>
    </row>
    <row r="5" spans="1:48" s="18" customFormat="1" x14ac:dyDescent="0.25">
      <c r="A5" s="18" t="s">
        <v>31</v>
      </c>
      <c r="B5" s="18" t="s">
        <v>32</v>
      </c>
      <c r="C5" s="18" t="s">
        <v>90</v>
      </c>
      <c r="D5" s="28" t="s">
        <v>28</v>
      </c>
      <c r="E5" s="28" t="s">
        <v>29</v>
      </c>
      <c r="F5" s="29" t="s">
        <v>24</v>
      </c>
      <c r="G5" s="21">
        <v>16480</v>
      </c>
      <c r="H5" s="21">
        <f>4250-2125-616</f>
        <v>1509</v>
      </c>
      <c r="I5" s="21">
        <f>+G5-H5</f>
        <v>14971</v>
      </c>
      <c r="J5" s="21" t="s">
        <v>98</v>
      </c>
      <c r="L5" s="21">
        <v>25589.13</v>
      </c>
      <c r="N5" s="21"/>
      <c r="O5" s="21"/>
      <c r="P5" s="21"/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0.21708254738950927</v>
      </c>
      <c r="W5" s="21">
        <v>77721.766020196534</v>
      </c>
      <c r="X5" s="21">
        <v>3731.3953124837162</v>
      </c>
      <c r="Y5" s="21">
        <v>0</v>
      </c>
      <c r="Z5" s="21">
        <v>0</v>
      </c>
      <c r="AA5" s="21">
        <v>118552.49158477233</v>
      </c>
      <c r="AB5" s="21">
        <v>0</v>
      </c>
      <c r="AC5" s="21">
        <v>0</v>
      </c>
      <c r="AD5" s="21">
        <v>0</v>
      </c>
      <c r="AE5" s="21">
        <v>0</v>
      </c>
      <c r="AF5" s="21">
        <v>0</v>
      </c>
      <c r="AG5" s="21">
        <v>0</v>
      </c>
      <c r="AI5" s="21">
        <f>+SUM(S5:AG5)</f>
        <v>200005.86999999997</v>
      </c>
      <c r="AK5" s="24">
        <f>+AI5+L5</f>
        <v>225594.99999999997</v>
      </c>
      <c r="AL5" s="21">
        <v>225595</v>
      </c>
      <c r="AM5" s="21">
        <f>+AL5-AK5</f>
        <v>0</v>
      </c>
      <c r="AN5" s="17"/>
      <c r="AO5" s="11">
        <v>18076.739999999998</v>
      </c>
      <c r="AQ5" s="9"/>
      <c r="AR5" s="1"/>
      <c r="AS5" s="1"/>
      <c r="AT5" s="1">
        <v>30000</v>
      </c>
      <c r="AU5" s="9"/>
    </row>
    <row r="6" spans="1:48" s="18" customFormat="1" x14ac:dyDescent="0.25">
      <c r="A6" s="18" t="s">
        <v>17</v>
      </c>
      <c r="B6" s="18" t="s">
        <v>30</v>
      </c>
      <c r="C6" s="18" t="str">
        <f>+C5</f>
        <v>NEIGHBOURHOOD FESTIVAL TN</v>
      </c>
      <c r="D6" s="28" t="s">
        <v>28</v>
      </c>
      <c r="E6" s="28" t="s">
        <v>29</v>
      </c>
      <c r="F6" s="29" t="s">
        <v>24</v>
      </c>
      <c r="G6" s="21">
        <v>0</v>
      </c>
      <c r="H6" s="21">
        <v>0</v>
      </c>
      <c r="I6" s="21">
        <f>+G6-H6</f>
        <v>0</v>
      </c>
      <c r="J6" s="21"/>
      <c r="L6" s="21">
        <v>0</v>
      </c>
      <c r="N6" s="21"/>
      <c r="O6" s="21"/>
      <c r="P6" s="21"/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-16020</v>
      </c>
      <c r="X6" s="21">
        <v>0</v>
      </c>
      <c r="Y6" s="21">
        <v>0</v>
      </c>
      <c r="Z6" s="21">
        <v>0</v>
      </c>
      <c r="AA6" s="21">
        <f>-16020+3121-3577+98</f>
        <v>-16378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v>0</v>
      </c>
      <c r="AI6" s="21">
        <f>+SUM(S6:AG6)</f>
        <v>-32398</v>
      </c>
      <c r="AK6" s="24">
        <f>+AI6+L6</f>
        <v>-32398</v>
      </c>
      <c r="AL6" s="21">
        <v>-32398</v>
      </c>
      <c r="AM6" s="21">
        <f>+AL6-AK6</f>
        <v>0</v>
      </c>
      <c r="AN6" s="17"/>
      <c r="AO6" s="11">
        <v>0</v>
      </c>
      <c r="AQ6" s="9"/>
      <c r="AR6" s="1"/>
      <c r="AS6" s="1"/>
      <c r="AT6" s="1">
        <v>-10156</v>
      </c>
      <c r="AU6" s="9"/>
    </row>
    <row r="7" spans="1:48" x14ac:dyDescent="0.25">
      <c r="A7" s="18" t="s">
        <v>33</v>
      </c>
      <c r="B7" s="18" t="s">
        <v>34</v>
      </c>
      <c r="C7" s="18" t="s">
        <v>8</v>
      </c>
      <c r="D7" s="28" t="s">
        <v>28</v>
      </c>
      <c r="E7" s="28" t="s">
        <v>18</v>
      </c>
      <c r="F7" s="29" t="s">
        <v>21</v>
      </c>
      <c r="G7" s="21">
        <v>5131</v>
      </c>
      <c r="H7" s="21">
        <v>7759.25</v>
      </c>
      <c r="I7" s="21">
        <f t="shared" ref="I7:I10" si="0">+G7-H7</f>
        <v>-2628.25</v>
      </c>
      <c r="J7" s="21" t="s">
        <v>99</v>
      </c>
      <c r="K7" s="18"/>
      <c r="L7" s="21">
        <v>13278.25</v>
      </c>
      <c r="M7" s="18"/>
      <c r="N7" s="21"/>
      <c r="O7" s="21"/>
      <c r="P7" s="21"/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8796.896684983567</v>
      </c>
      <c r="X7" s="21">
        <v>0</v>
      </c>
      <c r="Y7" s="21">
        <v>0</v>
      </c>
      <c r="Z7" s="21">
        <v>0</v>
      </c>
      <c r="AA7" s="21">
        <v>11424.853315016435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v>0</v>
      </c>
      <c r="AH7" s="18"/>
      <c r="AI7" s="21">
        <f t="shared" ref="AI7:AI29" si="1">+SUM(S7:AG7)</f>
        <v>20221.75</v>
      </c>
      <c r="AJ7" s="18"/>
      <c r="AK7" s="24">
        <f t="shared" ref="AK7:AK15" si="2">+AI7+L7</f>
        <v>33500</v>
      </c>
      <c r="AL7" s="21">
        <v>33500</v>
      </c>
      <c r="AM7" s="21">
        <f t="shared" ref="AM7:AM15" si="3">+AL7-AK7</f>
        <v>0</v>
      </c>
      <c r="AN7" s="17"/>
      <c r="AO7" s="11">
        <v>2433.25</v>
      </c>
      <c r="AP7" s="18"/>
      <c r="AQ7" s="9"/>
      <c r="AT7" s="1">
        <v>8797</v>
      </c>
      <c r="AU7" s="9"/>
    </row>
    <row r="8" spans="1:48" x14ac:dyDescent="0.25">
      <c r="A8" s="18" t="s">
        <v>35</v>
      </c>
      <c r="B8" s="18" t="s">
        <v>36</v>
      </c>
      <c r="C8" s="18" t="s">
        <v>91</v>
      </c>
      <c r="D8" s="28" t="s">
        <v>28</v>
      </c>
      <c r="E8" s="28" t="s">
        <v>15</v>
      </c>
      <c r="F8" s="29" t="s">
        <v>21</v>
      </c>
      <c r="G8" s="21">
        <v>2814</v>
      </c>
      <c r="H8" s="21">
        <v>1081.3900000000001</v>
      </c>
      <c r="I8" s="21">
        <f t="shared" si="0"/>
        <v>1732.61</v>
      </c>
      <c r="J8" s="21"/>
      <c r="K8" s="18"/>
      <c r="L8" s="21">
        <v>44195.43</v>
      </c>
      <c r="M8" s="18"/>
      <c r="N8" s="21"/>
      <c r="O8" s="21"/>
      <c r="P8" s="21"/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1318.094393288316</v>
      </c>
      <c r="X8" s="21">
        <v>3049.2183650501329</v>
      </c>
      <c r="Y8" s="21">
        <v>610.04368733374258</v>
      </c>
      <c r="Z8" s="21">
        <v>4786.8428023327197</v>
      </c>
      <c r="AA8" s="21">
        <v>13017.932259054634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18"/>
      <c r="AI8" s="21">
        <f t="shared" si="1"/>
        <v>22782.131507059545</v>
      </c>
      <c r="AJ8" s="18"/>
      <c r="AK8" s="24">
        <f t="shared" si="2"/>
        <v>66977.561507059552</v>
      </c>
      <c r="AL8" s="22">
        <v>66977.570223089817</v>
      </c>
      <c r="AM8" s="21">
        <f t="shared" si="3"/>
        <v>8.7160302646225318E-3</v>
      </c>
      <c r="AN8" s="17"/>
      <c r="AO8" s="11">
        <v>318.89999999999998</v>
      </c>
      <c r="AP8" s="18"/>
      <c r="AQ8" s="9"/>
      <c r="AU8" s="9"/>
    </row>
    <row r="9" spans="1:48" x14ac:dyDescent="0.25">
      <c r="A9" s="18" t="s">
        <v>37</v>
      </c>
      <c r="B9" s="18" t="s">
        <v>38</v>
      </c>
      <c r="C9" s="18" t="s">
        <v>92</v>
      </c>
      <c r="D9" s="28" t="s">
        <v>28</v>
      </c>
      <c r="E9" s="28" t="s">
        <v>20</v>
      </c>
      <c r="F9" s="29" t="s">
        <v>21</v>
      </c>
      <c r="G9" s="21">
        <v>27193</v>
      </c>
      <c r="H9" s="21">
        <v>27192.27</v>
      </c>
      <c r="I9" s="21">
        <f t="shared" si="0"/>
        <v>0.72999999999956344</v>
      </c>
      <c r="J9" s="21"/>
      <c r="K9" s="18"/>
      <c r="L9" s="21">
        <v>101462.83999999998</v>
      </c>
      <c r="M9" s="18"/>
      <c r="N9" s="21"/>
      <c r="O9" s="21"/>
      <c r="P9" s="21"/>
      <c r="Q9" s="21"/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16.99901774659515</v>
      </c>
      <c r="X9" s="21">
        <v>88.994857614527561</v>
      </c>
      <c r="Y9" s="21">
        <v>0</v>
      </c>
      <c r="Z9" s="21">
        <v>0</v>
      </c>
      <c r="AA9" s="21">
        <v>14431.166124638896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18"/>
      <c r="AI9" s="21">
        <f t="shared" si="1"/>
        <v>14537.160000000018</v>
      </c>
      <c r="AJ9" s="18"/>
      <c r="AK9" s="24">
        <f t="shared" si="2"/>
        <v>116000</v>
      </c>
      <c r="AL9" s="21">
        <v>116000</v>
      </c>
      <c r="AM9" s="21">
        <f t="shared" si="3"/>
        <v>0</v>
      </c>
      <c r="AN9" s="17"/>
      <c r="AO9" s="11">
        <v>0</v>
      </c>
      <c r="AP9" s="18"/>
      <c r="AQ9" s="9"/>
      <c r="AU9" s="9"/>
    </row>
    <row r="10" spans="1:48" x14ac:dyDescent="0.25">
      <c r="A10" s="18"/>
      <c r="B10" s="18" t="s">
        <v>39</v>
      </c>
      <c r="C10" s="18" t="s">
        <v>93</v>
      </c>
      <c r="D10" s="28" t="s">
        <v>28</v>
      </c>
      <c r="E10" s="28" t="s">
        <v>40</v>
      </c>
      <c r="F10" s="29" t="s">
        <v>40</v>
      </c>
      <c r="G10" s="21">
        <v>0</v>
      </c>
      <c r="H10" s="21">
        <v>0</v>
      </c>
      <c r="I10" s="21">
        <f t="shared" si="0"/>
        <v>0</v>
      </c>
      <c r="J10" s="21"/>
      <c r="K10" s="18"/>
      <c r="L10" s="21">
        <v>0</v>
      </c>
      <c r="M10" s="18"/>
      <c r="N10" s="21"/>
      <c r="O10" s="21"/>
      <c r="P10" s="21"/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18"/>
      <c r="AI10" s="21">
        <f t="shared" si="1"/>
        <v>0</v>
      </c>
      <c r="AJ10" s="18"/>
      <c r="AK10" s="24">
        <f t="shared" si="2"/>
        <v>0</v>
      </c>
      <c r="AL10" s="22">
        <v>0</v>
      </c>
      <c r="AM10" s="21">
        <f t="shared" si="3"/>
        <v>0</v>
      </c>
      <c r="AN10" s="17"/>
      <c r="AO10" s="11">
        <v>0</v>
      </c>
      <c r="AP10" s="18"/>
      <c r="AQ10" s="9"/>
      <c r="AU10" s="9"/>
    </row>
    <row r="11" spans="1:48" x14ac:dyDescent="0.25">
      <c r="A11" s="18" t="s">
        <v>41</v>
      </c>
      <c r="B11" s="18" t="s">
        <v>42</v>
      </c>
      <c r="C11" s="18" t="s">
        <v>92</v>
      </c>
      <c r="D11" s="28" t="s">
        <v>28</v>
      </c>
      <c r="E11" s="28" t="s">
        <v>20</v>
      </c>
      <c r="F11" s="29" t="s">
        <v>23</v>
      </c>
      <c r="G11" s="21">
        <v>11100</v>
      </c>
      <c r="H11" s="21">
        <v>11600</v>
      </c>
      <c r="I11" s="21">
        <f t="shared" ref="I11:I15" si="4">+G11-H11</f>
        <v>-500</v>
      </c>
      <c r="J11" s="21"/>
      <c r="K11" s="18"/>
      <c r="L11" s="21">
        <v>23526.58</v>
      </c>
      <c r="M11" s="18"/>
      <c r="N11" s="21"/>
      <c r="O11" s="21"/>
      <c r="P11" s="21"/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5569.3613440444906</v>
      </c>
      <c r="X11" s="21">
        <v>904.05865595550722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18"/>
      <c r="AI11" s="21">
        <f t="shared" si="1"/>
        <v>6473.4199999999983</v>
      </c>
      <c r="AJ11" s="18"/>
      <c r="AK11" s="24">
        <f t="shared" si="2"/>
        <v>30000</v>
      </c>
      <c r="AL11" s="21">
        <v>30000</v>
      </c>
      <c r="AM11" s="21">
        <f t="shared" si="3"/>
        <v>0</v>
      </c>
      <c r="AN11" s="17"/>
      <c r="AO11" s="11">
        <v>5569</v>
      </c>
      <c r="AP11" s="18"/>
      <c r="AQ11" s="9"/>
      <c r="AU11" s="9"/>
    </row>
    <row r="12" spans="1:48" x14ac:dyDescent="0.25">
      <c r="A12" s="18" t="s">
        <v>43</v>
      </c>
      <c r="B12" s="18" t="s">
        <v>44</v>
      </c>
      <c r="C12" s="18" t="s">
        <v>92</v>
      </c>
      <c r="D12" s="28" t="s">
        <v>28</v>
      </c>
      <c r="E12" s="28" t="s">
        <v>20</v>
      </c>
      <c r="F12" s="29" t="s">
        <v>14</v>
      </c>
      <c r="G12" s="21">
        <v>0</v>
      </c>
      <c r="H12" s="21">
        <v>0</v>
      </c>
      <c r="I12" s="21">
        <f t="shared" si="4"/>
        <v>0</v>
      </c>
      <c r="J12" s="21"/>
      <c r="K12" s="18"/>
      <c r="L12" s="21">
        <v>60607.400000000009</v>
      </c>
      <c r="M12" s="18"/>
      <c r="N12" s="21"/>
      <c r="O12" s="21"/>
      <c r="P12" s="21"/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5392.5999999999913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18"/>
      <c r="AI12" s="21">
        <f t="shared" si="1"/>
        <v>5392.5999999999913</v>
      </c>
      <c r="AJ12" s="18"/>
      <c r="AK12" s="24">
        <f t="shared" si="2"/>
        <v>66000</v>
      </c>
      <c r="AL12" s="21">
        <v>66000</v>
      </c>
      <c r="AM12" s="21">
        <f t="shared" si="3"/>
        <v>0</v>
      </c>
      <c r="AN12" s="17"/>
      <c r="AO12" s="11">
        <v>0</v>
      </c>
      <c r="AP12" s="18"/>
      <c r="AQ12" s="9"/>
      <c r="AU12" s="9"/>
    </row>
    <row r="13" spans="1:48" ht="30" x14ac:dyDescent="0.25">
      <c r="A13" s="18" t="s">
        <v>45</v>
      </c>
      <c r="B13" s="18" t="s">
        <v>46</v>
      </c>
      <c r="C13" s="18" t="s">
        <v>46</v>
      </c>
      <c r="D13" s="28" t="s">
        <v>47</v>
      </c>
      <c r="E13" s="28" t="s">
        <v>40</v>
      </c>
      <c r="F13" s="29" t="s">
        <v>19</v>
      </c>
      <c r="G13" s="21">
        <v>4000</v>
      </c>
      <c r="H13" s="21">
        <v>25000</v>
      </c>
      <c r="I13" s="21">
        <f t="shared" si="4"/>
        <v>-21000</v>
      </c>
      <c r="J13" s="25" t="s">
        <v>102</v>
      </c>
      <c r="K13" s="18"/>
      <c r="L13" s="21">
        <v>240000</v>
      </c>
      <c r="M13" s="18"/>
      <c r="N13" s="21"/>
      <c r="O13" s="21"/>
      <c r="P13" s="21"/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4000</v>
      </c>
      <c r="X13" s="21">
        <v>6000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18"/>
      <c r="AI13" s="21">
        <f t="shared" si="1"/>
        <v>10000</v>
      </c>
      <c r="AJ13" s="18"/>
      <c r="AK13" s="24">
        <f t="shared" si="2"/>
        <v>250000</v>
      </c>
      <c r="AL13" s="21">
        <v>250000</v>
      </c>
      <c r="AM13" s="21">
        <f t="shared" si="3"/>
        <v>0</v>
      </c>
      <c r="AN13" s="17"/>
      <c r="AO13" s="11">
        <v>0</v>
      </c>
      <c r="AP13" s="18"/>
      <c r="AQ13" s="9"/>
      <c r="AT13" s="1">
        <v>4000</v>
      </c>
      <c r="AU13" s="9"/>
    </row>
    <row r="14" spans="1:48" x14ac:dyDescent="0.25">
      <c r="A14" s="18" t="s">
        <v>48</v>
      </c>
      <c r="B14" s="18" t="s">
        <v>49</v>
      </c>
      <c r="C14" s="18" t="s">
        <v>50</v>
      </c>
      <c r="D14" s="28" t="s">
        <v>28</v>
      </c>
      <c r="E14" s="28" t="s">
        <v>40</v>
      </c>
      <c r="F14" s="29" t="s">
        <v>21</v>
      </c>
      <c r="G14" s="21">
        <v>3545</v>
      </c>
      <c r="H14" s="21">
        <v>2764.33</v>
      </c>
      <c r="I14" s="21">
        <f t="shared" si="4"/>
        <v>780.67000000000007</v>
      </c>
      <c r="J14" s="21"/>
      <c r="K14" s="18"/>
      <c r="L14" s="21">
        <v>27629.119999999995</v>
      </c>
      <c r="M14" s="18"/>
      <c r="N14" s="21"/>
      <c r="O14" s="21"/>
      <c r="P14" s="21"/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-8.9126171275211163E-2</v>
      </c>
      <c r="W14" s="21">
        <v>1668.4663412508175</v>
      </c>
      <c r="X14" s="21">
        <v>1562.0750141643064</v>
      </c>
      <c r="Y14" s="21">
        <v>189.00106341250822</v>
      </c>
      <c r="Z14" s="21">
        <v>509.42670734364793</v>
      </c>
      <c r="AA14" s="21">
        <v>1758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18"/>
      <c r="AI14" s="21">
        <f t="shared" si="1"/>
        <v>5686.8800000000047</v>
      </c>
      <c r="AJ14" s="18"/>
      <c r="AK14" s="24">
        <f t="shared" si="2"/>
        <v>33316</v>
      </c>
      <c r="AL14" s="21">
        <v>33316</v>
      </c>
      <c r="AM14" s="21">
        <f t="shared" si="3"/>
        <v>0</v>
      </c>
      <c r="AN14" s="17"/>
      <c r="AO14" s="11">
        <v>6028.03</v>
      </c>
      <c r="AP14" s="18"/>
      <c r="AQ14" s="1">
        <v>35348.899999999987</v>
      </c>
      <c r="AR14" s="1">
        <f>AQ14-AK14</f>
        <v>2032.8999999999869</v>
      </c>
      <c r="AT14" s="1">
        <v>5000</v>
      </c>
      <c r="AU14" s="9"/>
      <c r="AV14" s="18"/>
    </row>
    <row r="15" spans="1:48" x14ac:dyDescent="0.25">
      <c r="A15" s="18" t="s">
        <v>51</v>
      </c>
      <c r="B15" s="18" t="s">
        <v>52</v>
      </c>
      <c r="C15" s="18" t="s">
        <v>50</v>
      </c>
      <c r="D15" s="28" t="s">
        <v>28</v>
      </c>
      <c r="E15" s="28" t="s">
        <v>40</v>
      </c>
      <c r="F15" s="29">
        <v>2016</v>
      </c>
      <c r="G15" s="21">
        <v>11180</v>
      </c>
      <c r="H15" s="21">
        <v>7879.48</v>
      </c>
      <c r="I15" s="21">
        <f t="shared" si="4"/>
        <v>3300.5200000000004</v>
      </c>
      <c r="J15" s="21" t="s">
        <v>105</v>
      </c>
      <c r="K15" s="18"/>
      <c r="L15" s="21">
        <v>81910.61</v>
      </c>
      <c r="M15" s="18"/>
      <c r="N15" s="21"/>
      <c r="O15" s="21"/>
      <c r="P15" s="21"/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-0.13361057176916802</v>
      </c>
      <c r="W15" s="21">
        <v>8452.6929590143645</v>
      </c>
      <c r="X15" s="21">
        <v>23245.530651557398</v>
      </c>
      <c r="Y15" s="21">
        <v>0</v>
      </c>
      <c r="Z15" s="21">
        <v>0</v>
      </c>
      <c r="AA15" s="21">
        <v>3301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18"/>
      <c r="AI15" s="21">
        <f t="shared" si="1"/>
        <v>34999.089999999997</v>
      </c>
      <c r="AJ15" s="18"/>
      <c r="AK15" s="24">
        <f t="shared" si="2"/>
        <v>116909.7</v>
      </c>
      <c r="AL15" s="21">
        <v>116910</v>
      </c>
      <c r="AM15" s="21">
        <f t="shared" si="3"/>
        <v>0.30000000000291038</v>
      </c>
      <c r="AN15" s="17"/>
      <c r="AO15" s="11">
        <v>10426.6</v>
      </c>
      <c r="AP15" s="18"/>
      <c r="AQ15" s="1">
        <v>108828.59000000003</v>
      </c>
      <c r="AR15" s="1">
        <f t="shared" ref="AR15:AR25" si="5">AQ15-AK15</f>
        <v>-8081.1099999999715</v>
      </c>
      <c r="AT15" s="1">
        <v>3000</v>
      </c>
      <c r="AU15" s="9"/>
      <c r="AV15" s="18"/>
    </row>
    <row r="16" spans="1:48" s="18" customFormat="1" x14ac:dyDescent="0.25">
      <c r="A16" s="18" t="s">
        <v>53</v>
      </c>
      <c r="B16" s="18" t="s">
        <v>54</v>
      </c>
      <c r="C16" s="18" t="s">
        <v>50</v>
      </c>
      <c r="D16" s="28" t="s">
        <v>28</v>
      </c>
      <c r="E16" s="28" t="s">
        <v>40</v>
      </c>
      <c r="F16" s="29"/>
      <c r="G16" s="21">
        <v>2624</v>
      </c>
      <c r="H16" s="21">
        <v>3252.57</v>
      </c>
      <c r="I16" s="21">
        <f t="shared" ref="I16:I25" si="6">+G16-H16</f>
        <v>-628.57000000000016</v>
      </c>
      <c r="J16" s="21"/>
      <c r="L16" s="21">
        <v>100630.27</v>
      </c>
      <c r="N16" s="21"/>
      <c r="O16" s="21"/>
      <c r="P16" s="21"/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-0.4752359649785376</v>
      </c>
      <c r="W16" s="21">
        <v>1958.2052359649749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I16" s="21">
        <f t="shared" si="1"/>
        <v>1957.7299999999964</v>
      </c>
      <c r="AK16" s="24">
        <f t="shared" ref="AK16:AK25" si="7">+AI16+L16</f>
        <v>102588</v>
      </c>
      <c r="AL16" s="21">
        <v>102588</v>
      </c>
      <c r="AM16" s="21">
        <f t="shared" ref="AM16:AM25" si="8">+AL16-AK16</f>
        <v>0</v>
      </c>
      <c r="AN16" s="17"/>
      <c r="AO16" s="11">
        <v>1604</v>
      </c>
      <c r="AQ16" s="1">
        <v>102194.34</v>
      </c>
      <c r="AR16" s="1">
        <f t="shared" si="5"/>
        <v>-393.66000000000349</v>
      </c>
      <c r="AS16" s="1"/>
      <c r="AT16" s="1">
        <v>0</v>
      </c>
      <c r="AU16" s="9"/>
    </row>
    <row r="17" spans="1:48" s="18" customFormat="1" x14ac:dyDescent="0.25">
      <c r="A17" s="18" t="s">
        <v>55</v>
      </c>
      <c r="B17" s="18" t="s">
        <v>56</v>
      </c>
      <c r="C17" s="18" t="s">
        <v>50</v>
      </c>
      <c r="D17" s="28" t="s">
        <v>28</v>
      </c>
      <c r="E17" s="28" t="s">
        <v>40</v>
      </c>
      <c r="F17" s="29"/>
      <c r="G17" s="21">
        <v>449</v>
      </c>
      <c r="H17" s="21">
        <v>0</v>
      </c>
      <c r="I17" s="21">
        <f t="shared" si="6"/>
        <v>449</v>
      </c>
      <c r="J17" s="21"/>
      <c r="L17" s="21">
        <v>106667.81999999999</v>
      </c>
      <c r="N17" s="21"/>
      <c r="O17" s="21"/>
      <c r="P17" s="21"/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0.180000000007567</v>
      </c>
      <c r="W17" s="21">
        <v>449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I17" s="21">
        <f t="shared" si="1"/>
        <v>449.18000000000757</v>
      </c>
      <c r="AK17" s="24">
        <f t="shared" si="7"/>
        <v>107117</v>
      </c>
      <c r="AL17" s="21">
        <v>107117</v>
      </c>
      <c r="AM17" s="21">
        <f t="shared" si="8"/>
        <v>0</v>
      </c>
      <c r="AN17" s="17"/>
      <c r="AO17" s="11">
        <v>1299.4199999999983</v>
      </c>
      <c r="AQ17" s="1">
        <v>106667.82</v>
      </c>
      <c r="AR17" s="1">
        <f t="shared" si="5"/>
        <v>-449.17999999999302</v>
      </c>
      <c r="AS17" s="1"/>
      <c r="AT17" s="1">
        <v>0</v>
      </c>
      <c r="AU17" s="9"/>
    </row>
    <row r="18" spans="1:48" s="18" customFormat="1" x14ac:dyDescent="0.25">
      <c r="A18" s="18" t="s">
        <v>57</v>
      </c>
      <c r="B18" s="18" t="s">
        <v>58</v>
      </c>
      <c r="C18" s="18" t="s">
        <v>50</v>
      </c>
      <c r="D18" s="28" t="s">
        <v>28</v>
      </c>
      <c r="E18" s="28" t="s">
        <v>40</v>
      </c>
      <c r="F18" s="29"/>
      <c r="G18" s="21">
        <v>27347</v>
      </c>
      <c r="H18" s="21">
        <v>24449.989999999998</v>
      </c>
      <c r="I18" s="21">
        <f t="shared" si="6"/>
        <v>2897.010000000002</v>
      </c>
      <c r="J18" s="21" t="s">
        <v>106</v>
      </c>
      <c r="L18" s="21">
        <v>108090.31999999999</v>
      </c>
      <c r="N18" s="21"/>
      <c r="O18" s="21"/>
      <c r="P18" s="21"/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0.15361615281108243</v>
      </c>
      <c r="W18" s="21">
        <v>10896.526383847196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I18" s="21">
        <f t="shared" si="1"/>
        <v>10896.680000000008</v>
      </c>
      <c r="AK18" s="24">
        <f t="shared" si="7"/>
        <v>118987</v>
      </c>
      <c r="AL18" s="21">
        <v>118987</v>
      </c>
      <c r="AM18" s="21">
        <f t="shared" si="8"/>
        <v>0</v>
      </c>
      <c r="AN18" s="17"/>
      <c r="AO18" s="11">
        <v>1344.5700000000002</v>
      </c>
      <c r="AQ18" s="1">
        <v>117852.71999999999</v>
      </c>
      <c r="AR18" s="1">
        <f t="shared" si="5"/>
        <v>-1134.2800000000134</v>
      </c>
      <c r="AS18" s="1"/>
      <c r="AT18" s="1">
        <v>2500</v>
      </c>
      <c r="AU18" s="9" t="s">
        <v>110</v>
      </c>
    </row>
    <row r="19" spans="1:48" s="18" customFormat="1" x14ac:dyDescent="0.25">
      <c r="A19" s="18" t="s">
        <v>59</v>
      </c>
      <c r="B19" s="18" t="s">
        <v>60</v>
      </c>
      <c r="C19" s="18" t="s">
        <v>50</v>
      </c>
      <c r="D19" s="28" t="s">
        <v>28</v>
      </c>
      <c r="E19" s="28" t="s">
        <v>40</v>
      </c>
      <c r="F19" s="29"/>
      <c r="G19" s="21">
        <v>655</v>
      </c>
      <c r="H19" s="21">
        <v>651.81999999999994</v>
      </c>
      <c r="I19" s="21">
        <f t="shared" si="6"/>
        <v>3.1800000000000637</v>
      </c>
      <c r="J19" s="21"/>
      <c r="L19" s="21">
        <v>95651.82</v>
      </c>
      <c r="N19" s="21"/>
      <c r="O19" s="21"/>
      <c r="P19" s="21"/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-8.8273742941282762E-3</v>
      </c>
      <c r="W19" s="21">
        <v>30268.092074230804</v>
      </c>
      <c r="X19" s="21">
        <v>6179.9167531434887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I19" s="21">
        <f t="shared" si="1"/>
        <v>36448</v>
      </c>
      <c r="AK19" s="24">
        <f t="shared" si="7"/>
        <v>132099.82</v>
      </c>
      <c r="AL19" s="21">
        <v>132100</v>
      </c>
      <c r="AM19" s="21">
        <f t="shared" si="8"/>
        <v>0.17999999999301508</v>
      </c>
      <c r="AN19" s="17"/>
      <c r="AO19" s="11">
        <v>27238.82</v>
      </c>
      <c r="AQ19" s="1">
        <v>128178.93</v>
      </c>
      <c r="AR19" s="1">
        <f t="shared" si="5"/>
        <v>-3920.890000000014</v>
      </c>
      <c r="AS19" s="1"/>
      <c r="AT19" s="1">
        <v>16000</v>
      </c>
      <c r="AU19" s="9" t="s">
        <v>111</v>
      </c>
    </row>
    <row r="20" spans="1:48" s="18" customFormat="1" ht="30" x14ac:dyDescent="0.25">
      <c r="A20" s="18" t="s">
        <v>61</v>
      </c>
      <c r="B20" s="18" t="s">
        <v>62</v>
      </c>
      <c r="C20" s="18" t="s">
        <v>50</v>
      </c>
      <c r="D20" s="28" t="s">
        <v>28</v>
      </c>
      <c r="E20" s="28" t="s">
        <v>40</v>
      </c>
      <c r="F20" s="29"/>
      <c r="G20" s="21">
        <v>68241</v>
      </c>
      <c r="H20" s="21">
        <v>43318.869999999995</v>
      </c>
      <c r="I20" s="21">
        <f t="shared" si="6"/>
        <v>24922.130000000005</v>
      </c>
      <c r="J20" s="25" t="s">
        <v>107</v>
      </c>
      <c r="L20" s="21">
        <v>104258.94</v>
      </c>
      <c r="N20" s="21"/>
      <c r="O20" s="21"/>
      <c r="P20" s="21"/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-0.12895706851122668</v>
      </c>
      <c r="W20" s="21">
        <v>97155.188957068487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I20" s="21">
        <f t="shared" si="1"/>
        <v>97155.059999999969</v>
      </c>
      <c r="AK20" s="24">
        <f t="shared" si="7"/>
        <v>201413.99999999997</v>
      </c>
      <c r="AL20" s="21">
        <v>201414</v>
      </c>
      <c r="AM20" s="21">
        <f t="shared" si="8"/>
        <v>0</v>
      </c>
      <c r="AN20" s="17"/>
      <c r="AO20" s="11">
        <v>32398.739999999998</v>
      </c>
      <c r="AQ20" s="1">
        <v>214857.79</v>
      </c>
      <c r="AR20" s="1">
        <f t="shared" si="5"/>
        <v>13443.790000000037</v>
      </c>
      <c r="AS20" s="1"/>
      <c r="AT20" s="1">
        <v>70000</v>
      </c>
      <c r="AU20" s="9"/>
    </row>
    <row r="21" spans="1:48" s="18" customFormat="1" x14ac:dyDescent="0.25">
      <c r="A21" s="18" t="s">
        <v>63</v>
      </c>
      <c r="B21" s="18" t="s">
        <v>64</v>
      </c>
      <c r="C21" s="18" t="s">
        <v>50</v>
      </c>
      <c r="D21" s="28" t="s">
        <v>28</v>
      </c>
      <c r="E21" s="28" t="s">
        <v>40</v>
      </c>
      <c r="F21" s="29"/>
      <c r="G21" s="21">
        <v>0</v>
      </c>
      <c r="H21" s="21">
        <v>0</v>
      </c>
      <c r="I21" s="21">
        <f t="shared" si="6"/>
        <v>0</v>
      </c>
      <c r="J21" s="21"/>
      <c r="L21" s="21">
        <v>35035</v>
      </c>
      <c r="N21" s="21"/>
      <c r="O21" s="21"/>
      <c r="P21" s="21"/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I21" s="21">
        <f t="shared" si="1"/>
        <v>0</v>
      </c>
      <c r="AK21" s="24">
        <f t="shared" si="7"/>
        <v>35035</v>
      </c>
      <c r="AL21" s="21">
        <v>35035</v>
      </c>
      <c r="AM21" s="21">
        <f>+AL21-AK21</f>
        <v>0</v>
      </c>
      <c r="AN21" s="17"/>
      <c r="AO21" s="11">
        <v>0</v>
      </c>
      <c r="AQ21" s="1">
        <v>35035</v>
      </c>
      <c r="AR21" s="1">
        <f t="shared" si="5"/>
        <v>0</v>
      </c>
      <c r="AS21" s="1"/>
      <c r="AT21" s="1">
        <v>0</v>
      </c>
      <c r="AU21" s="9"/>
    </row>
    <row r="22" spans="1:48" s="18" customFormat="1" x14ac:dyDescent="0.25">
      <c r="A22" s="18" t="s">
        <v>65</v>
      </c>
      <c r="B22" s="18" t="s">
        <v>66</v>
      </c>
      <c r="C22" s="18" t="s">
        <v>50</v>
      </c>
      <c r="D22" s="28" t="s">
        <v>28</v>
      </c>
      <c r="E22" s="28" t="s">
        <v>40</v>
      </c>
      <c r="F22" s="29"/>
      <c r="G22" s="21">
        <v>0</v>
      </c>
      <c r="H22" s="21">
        <v>0</v>
      </c>
      <c r="I22" s="21">
        <f t="shared" si="6"/>
        <v>0</v>
      </c>
      <c r="J22" s="21"/>
      <c r="L22" s="21">
        <v>0</v>
      </c>
      <c r="N22" s="21"/>
      <c r="O22" s="21"/>
      <c r="P22" s="21"/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I22" s="21">
        <f t="shared" si="1"/>
        <v>0</v>
      </c>
      <c r="AK22" s="24">
        <f t="shared" si="7"/>
        <v>0</v>
      </c>
      <c r="AL22" s="21">
        <v>0</v>
      </c>
      <c r="AM22" s="21">
        <f t="shared" si="8"/>
        <v>0</v>
      </c>
      <c r="AN22" s="17"/>
      <c r="AO22" s="11">
        <v>0</v>
      </c>
      <c r="AQ22" s="1">
        <v>0</v>
      </c>
      <c r="AR22" s="1">
        <f t="shared" si="5"/>
        <v>0</v>
      </c>
      <c r="AS22" s="1"/>
      <c r="AT22" s="1">
        <v>0</v>
      </c>
      <c r="AU22" s="9"/>
    </row>
    <row r="23" spans="1:48" s="18" customFormat="1" x14ac:dyDescent="0.25">
      <c r="A23" s="18" t="s">
        <v>67</v>
      </c>
      <c r="B23" s="18" t="s">
        <v>68</v>
      </c>
      <c r="C23" s="18" t="s">
        <v>50</v>
      </c>
      <c r="D23" s="28" t="s">
        <v>28</v>
      </c>
      <c r="E23" s="28" t="s">
        <v>40</v>
      </c>
      <c r="F23" s="29"/>
      <c r="G23" s="21">
        <v>0</v>
      </c>
      <c r="H23" s="21">
        <v>0</v>
      </c>
      <c r="I23" s="21">
        <f t="shared" si="6"/>
        <v>0</v>
      </c>
      <c r="J23" s="21"/>
      <c r="L23" s="21">
        <v>0</v>
      </c>
      <c r="N23" s="21"/>
      <c r="O23" s="21"/>
      <c r="P23" s="21"/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5000</v>
      </c>
      <c r="Y23" s="21">
        <v>20000</v>
      </c>
      <c r="Z23" s="21">
        <v>60000</v>
      </c>
      <c r="AA23" s="21">
        <v>50000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I23" s="21">
        <f t="shared" si="1"/>
        <v>135000</v>
      </c>
      <c r="AK23" s="24">
        <f t="shared" si="7"/>
        <v>135000</v>
      </c>
      <c r="AL23" s="21">
        <v>135000</v>
      </c>
      <c r="AM23" s="21">
        <f t="shared" si="8"/>
        <v>0</v>
      </c>
      <c r="AN23" s="17"/>
      <c r="AO23" s="11">
        <v>0</v>
      </c>
      <c r="AQ23" s="1">
        <v>135000</v>
      </c>
      <c r="AR23" s="1">
        <f t="shared" si="5"/>
        <v>0</v>
      </c>
      <c r="AS23" s="1"/>
      <c r="AT23" s="1">
        <v>0</v>
      </c>
      <c r="AU23" s="9"/>
    </row>
    <row r="24" spans="1:48" s="18" customFormat="1" x14ac:dyDescent="0.25">
      <c r="A24" s="18" t="s">
        <v>69</v>
      </c>
      <c r="B24" s="18" t="s">
        <v>70</v>
      </c>
      <c r="C24" s="18" t="s">
        <v>50</v>
      </c>
      <c r="D24" s="28" t="s">
        <v>28</v>
      </c>
      <c r="E24" s="28" t="s">
        <v>40</v>
      </c>
      <c r="F24" s="29"/>
      <c r="G24" s="21">
        <v>3864</v>
      </c>
      <c r="H24" s="21">
        <v>0</v>
      </c>
      <c r="I24" s="21">
        <f t="shared" si="6"/>
        <v>3864</v>
      </c>
      <c r="J24" s="21" t="s">
        <v>108</v>
      </c>
      <c r="L24" s="21">
        <v>9422.3100000000013</v>
      </c>
      <c r="N24" s="21"/>
      <c r="O24" s="21"/>
      <c r="P24" s="21"/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4.0795871786485804E-2</v>
      </c>
      <c r="W24" s="21">
        <v>4480.1340676788723</v>
      </c>
      <c r="X24" s="21">
        <v>0</v>
      </c>
      <c r="Y24" s="21">
        <v>0</v>
      </c>
      <c r="Z24" s="21">
        <v>4389.5151364493395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I24" s="21">
        <f t="shared" si="1"/>
        <v>8869.6899999999987</v>
      </c>
      <c r="AK24" s="24">
        <f t="shared" si="7"/>
        <v>18292</v>
      </c>
      <c r="AL24" s="21">
        <v>18292</v>
      </c>
      <c r="AM24" s="21">
        <f t="shared" si="8"/>
        <v>0</v>
      </c>
      <c r="AN24" s="17"/>
      <c r="AO24" s="11">
        <v>0</v>
      </c>
      <c r="AQ24" s="1">
        <v>16792.310000000001</v>
      </c>
      <c r="AR24" s="1">
        <f t="shared" si="5"/>
        <v>-1499.6899999999987</v>
      </c>
      <c r="AS24" s="1"/>
      <c r="AT24" s="1">
        <v>5120</v>
      </c>
      <c r="AU24" s="9" t="s">
        <v>112</v>
      </c>
    </row>
    <row r="25" spans="1:48" s="18" customFormat="1" x14ac:dyDescent="0.25">
      <c r="A25" s="18" t="s">
        <v>71</v>
      </c>
      <c r="B25" s="18" t="s">
        <v>72</v>
      </c>
      <c r="C25" s="18" t="s">
        <v>50</v>
      </c>
      <c r="D25" s="28" t="s">
        <v>28</v>
      </c>
      <c r="E25" s="28" t="s">
        <v>40</v>
      </c>
      <c r="F25" s="29"/>
      <c r="G25" s="21">
        <v>9226</v>
      </c>
      <c r="H25" s="21">
        <v>548.99</v>
      </c>
      <c r="I25" s="21">
        <f t="shared" si="6"/>
        <v>8677.01</v>
      </c>
      <c r="J25" s="21" t="s">
        <v>101</v>
      </c>
      <c r="L25" s="21">
        <v>5018.99</v>
      </c>
      <c r="N25" s="21"/>
      <c r="O25" s="21"/>
      <c r="P25" s="21"/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0.44689208633099042</v>
      </c>
      <c r="W25" s="21">
        <v>8705</v>
      </c>
      <c r="X25" s="21">
        <v>0</v>
      </c>
      <c r="Y25" s="21">
        <v>0</v>
      </c>
      <c r="Z25" s="21">
        <v>475.56310791366906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I25" s="21">
        <f t="shared" si="1"/>
        <v>9181.01</v>
      </c>
      <c r="AK25" s="24">
        <f t="shared" si="7"/>
        <v>14200</v>
      </c>
      <c r="AL25" s="21">
        <v>14200</v>
      </c>
      <c r="AM25" s="21">
        <f t="shared" si="8"/>
        <v>0</v>
      </c>
      <c r="AN25" s="17"/>
      <c r="AO25" s="11">
        <v>504</v>
      </c>
      <c r="AQ25" s="1">
        <v>14204.1</v>
      </c>
      <c r="AR25" s="1">
        <f t="shared" si="5"/>
        <v>4.1000000000003638</v>
      </c>
      <c r="AS25" s="1"/>
      <c r="AT25" s="1">
        <v>4500</v>
      </c>
      <c r="AU25" s="9" t="s">
        <v>112</v>
      </c>
    </row>
    <row r="26" spans="1:48" x14ac:dyDescent="0.25">
      <c r="A26" s="18" t="s">
        <v>73</v>
      </c>
      <c r="B26" s="18" t="s">
        <v>74</v>
      </c>
      <c r="C26" s="18" t="s">
        <v>89</v>
      </c>
      <c r="D26" s="28" t="s">
        <v>28</v>
      </c>
      <c r="E26" s="28" t="s">
        <v>16</v>
      </c>
      <c r="F26" s="29" t="s">
        <v>14</v>
      </c>
      <c r="G26" s="21">
        <v>0</v>
      </c>
      <c r="H26" s="21">
        <v>0</v>
      </c>
      <c r="I26" s="21">
        <f>+G26-H26</f>
        <v>0</v>
      </c>
      <c r="J26" s="21"/>
      <c r="K26" s="18"/>
      <c r="L26" s="21">
        <v>45000</v>
      </c>
      <c r="M26" s="18"/>
      <c r="N26" s="21"/>
      <c r="O26" s="21"/>
      <c r="P26" s="21"/>
      <c r="Q26" s="21"/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18"/>
      <c r="AI26" s="21">
        <f t="shared" si="1"/>
        <v>0</v>
      </c>
      <c r="AJ26" s="18"/>
      <c r="AK26" s="24">
        <f>+AI26+L26</f>
        <v>45000</v>
      </c>
      <c r="AL26" s="21">
        <v>45000</v>
      </c>
      <c r="AM26" s="21">
        <f>+AL26-AK26</f>
        <v>0</v>
      </c>
      <c r="AN26" s="17"/>
      <c r="AO26" s="11">
        <v>0</v>
      </c>
      <c r="AP26" s="18"/>
      <c r="AQ26" s="9"/>
      <c r="AU26" s="9"/>
      <c r="AV26" s="18"/>
    </row>
    <row r="27" spans="1:48" x14ac:dyDescent="0.25">
      <c r="A27" s="18" t="s">
        <v>75</v>
      </c>
      <c r="B27" s="18" t="s">
        <v>76</v>
      </c>
      <c r="C27" s="18" t="s">
        <v>94</v>
      </c>
      <c r="D27" s="28" t="s">
        <v>28</v>
      </c>
      <c r="E27" s="28" t="s">
        <v>20</v>
      </c>
      <c r="F27" s="29" t="s">
        <v>19</v>
      </c>
      <c r="G27" s="21">
        <v>3000</v>
      </c>
      <c r="H27" s="21">
        <v>1011.34</v>
      </c>
      <c r="I27" s="21">
        <f>+G27-H27</f>
        <v>1988.6599999999999</v>
      </c>
      <c r="J27" s="21"/>
      <c r="K27" s="18"/>
      <c r="L27" s="21">
        <v>553520.30999999994</v>
      </c>
      <c r="M27" s="18"/>
      <c r="N27" s="21"/>
      <c r="O27" s="21"/>
      <c r="P27" s="21"/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46738.386801216482</v>
      </c>
      <c r="X27" s="21">
        <v>4189.3031987835793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18"/>
      <c r="AI27" s="21">
        <f t="shared" si="1"/>
        <v>50927.690000000061</v>
      </c>
      <c r="AJ27" s="18"/>
      <c r="AK27" s="24">
        <f>+AI27+L27</f>
        <v>604448</v>
      </c>
      <c r="AL27" s="21">
        <v>604448</v>
      </c>
      <c r="AM27" s="21">
        <f>+AL27-AK27</f>
        <v>0</v>
      </c>
      <c r="AN27" s="17"/>
      <c r="AO27" s="11">
        <v>31150</v>
      </c>
      <c r="AP27" s="18"/>
      <c r="AQ27" s="9"/>
      <c r="AU27" s="9"/>
      <c r="AV27" s="18"/>
    </row>
    <row r="28" spans="1:48" x14ac:dyDescent="0.25">
      <c r="A28" s="18" t="s">
        <v>17</v>
      </c>
      <c r="B28" s="18" t="s">
        <v>77</v>
      </c>
      <c r="C28" s="18" t="str">
        <f>+C27</f>
        <v>DREAM THINK SPEAK</v>
      </c>
      <c r="D28" s="28" t="s">
        <v>28</v>
      </c>
      <c r="E28" s="28" t="s">
        <v>20</v>
      </c>
      <c r="F28" s="29" t="s">
        <v>19</v>
      </c>
      <c r="G28" s="21">
        <v>0</v>
      </c>
      <c r="H28" s="21">
        <v>0</v>
      </c>
      <c r="I28" s="21">
        <f>+G28-H28</f>
        <v>0</v>
      </c>
      <c r="J28" s="21"/>
      <c r="K28" s="18"/>
      <c r="L28" s="21">
        <v>0</v>
      </c>
      <c r="M28" s="18"/>
      <c r="N28" s="21"/>
      <c r="O28" s="21"/>
      <c r="P28" s="21"/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-104448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18"/>
      <c r="AI28" s="21">
        <f t="shared" si="1"/>
        <v>-104448</v>
      </c>
      <c r="AJ28" s="18"/>
      <c r="AK28" s="24">
        <f>+AI28+L28</f>
        <v>-104448</v>
      </c>
      <c r="AL28" s="21">
        <v>-104448</v>
      </c>
      <c r="AM28" s="21">
        <f>+AL28-AK28</f>
        <v>0</v>
      </c>
      <c r="AN28" s="17"/>
      <c r="AO28" s="11">
        <v>0</v>
      </c>
      <c r="AP28" s="18"/>
      <c r="AQ28" s="9"/>
      <c r="AU28" s="9"/>
    </row>
    <row r="29" spans="1:48" x14ac:dyDescent="0.25">
      <c r="A29" s="18" t="s">
        <v>78</v>
      </c>
      <c r="B29" s="18" t="s">
        <v>79</v>
      </c>
      <c r="C29" s="18" t="s">
        <v>95</v>
      </c>
      <c r="D29" s="28" t="s">
        <v>28</v>
      </c>
      <c r="E29" s="28" t="s">
        <v>40</v>
      </c>
      <c r="F29" s="29" t="s">
        <v>22</v>
      </c>
      <c r="G29" s="21">
        <v>152012</v>
      </c>
      <c r="H29" s="21">
        <v>145564.99</v>
      </c>
      <c r="I29" s="21">
        <f>+G29-H29</f>
        <v>6447.0100000000093</v>
      </c>
      <c r="J29" s="21" t="s">
        <v>100</v>
      </c>
      <c r="K29" s="18"/>
      <c r="L29" s="21">
        <v>196180.57</v>
      </c>
      <c r="M29" s="18"/>
      <c r="N29" s="21"/>
      <c r="O29" s="21"/>
      <c r="P29" s="21"/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128002.92824883995</v>
      </c>
      <c r="X29" s="21">
        <v>60254.880115038926</v>
      </c>
      <c r="Y29" s="21">
        <v>27629.217722029643</v>
      </c>
      <c r="Z29" s="21">
        <v>12432.397492854614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18"/>
      <c r="AI29" s="21">
        <f t="shared" si="1"/>
        <v>228319.42357876315</v>
      </c>
      <c r="AJ29" s="18"/>
      <c r="AK29" s="24">
        <f>+AI29+L29</f>
        <v>424499.99357876315</v>
      </c>
      <c r="AL29" s="21">
        <v>424499.99272725685</v>
      </c>
      <c r="AM29" s="21">
        <f>+AL29-AK29</f>
        <v>-8.5150630911812186E-4</v>
      </c>
      <c r="AN29" s="17"/>
      <c r="AO29" s="11">
        <v>46291.08</v>
      </c>
      <c r="AP29" s="18"/>
      <c r="AQ29" s="9"/>
      <c r="AT29" s="1">
        <v>60000</v>
      </c>
      <c r="AU29" s="9"/>
    </row>
    <row r="30" spans="1:48" x14ac:dyDescent="0.25">
      <c r="A30" s="18"/>
      <c r="B30" s="18"/>
      <c r="C30" s="18"/>
      <c r="F30" s="29"/>
      <c r="G30" s="21"/>
      <c r="H30" s="21"/>
      <c r="I30" s="21"/>
      <c r="J30" s="21"/>
      <c r="K30" s="18"/>
      <c r="L30" s="21"/>
      <c r="M30" s="18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18"/>
      <c r="AI30" s="21"/>
      <c r="AJ30" s="18"/>
      <c r="AK30" s="21"/>
      <c r="AL30" s="21"/>
      <c r="AM30" s="21"/>
      <c r="AN30" s="17"/>
      <c r="AO30" s="11"/>
      <c r="AP30" s="18"/>
      <c r="AQ30" s="9"/>
      <c r="AU30" s="9"/>
    </row>
    <row r="31" spans="1:48" ht="15.75" thickBot="1" x14ac:dyDescent="0.3">
      <c r="A31" s="18"/>
      <c r="B31" s="18"/>
      <c r="C31" s="18"/>
      <c r="G31" s="22">
        <f>SUM(G3:G30)</f>
        <v>358750</v>
      </c>
      <c r="H31" s="22">
        <f>SUM(H3:H30)</f>
        <v>306499.71999999997</v>
      </c>
      <c r="I31" s="22">
        <f>SUM(I3:I30)</f>
        <v>52250.280000000013</v>
      </c>
      <c r="J31" s="22"/>
      <c r="K31" s="18"/>
      <c r="L31" s="22">
        <f>SUM(L3:L30)</f>
        <v>1974209.34</v>
      </c>
      <c r="M31" s="18"/>
      <c r="N31" s="22">
        <f>SUM(N9:N30)</f>
        <v>0</v>
      </c>
      <c r="O31" s="22">
        <f>SUM(O9:O30)</f>
        <v>0</v>
      </c>
      <c r="P31" s="22">
        <f t="shared" ref="P31:AA31" si="9">SUM(P3:P30)</f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0.37032290893864683</v>
      </c>
      <c r="W31" s="22">
        <f t="shared" si="9"/>
        <v>318798.87278604636</v>
      </c>
      <c r="X31" s="22">
        <f t="shared" si="9"/>
        <v>119597.97292379157</v>
      </c>
      <c r="Y31" s="22">
        <f t="shared" si="9"/>
        <v>51510.942719234372</v>
      </c>
      <c r="Z31" s="22">
        <f t="shared" si="9"/>
        <v>85506.133050359145</v>
      </c>
      <c r="AA31" s="22">
        <f t="shared" si="9"/>
        <v>203080.44328348228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18"/>
      <c r="AI31" s="22">
        <f>SUM(AI3:AI30)</f>
        <v>778494.73508582253</v>
      </c>
      <c r="AJ31" s="18"/>
      <c r="AK31" s="22">
        <f>SUM(AK3:AK30)</f>
        <v>2752704.075085823</v>
      </c>
      <c r="AL31" s="22">
        <f>SUM(AL3:AL30)</f>
        <v>2752704.5629503466</v>
      </c>
      <c r="AM31" s="22">
        <f>SUM(AM3:AM30)</f>
        <v>0.48786452395142987</v>
      </c>
      <c r="AN31" s="9"/>
      <c r="AO31" s="12">
        <f>SUM(AO9:AO30)</f>
        <v>163854.26</v>
      </c>
      <c r="AP31" s="18"/>
      <c r="AQ31" s="9"/>
      <c r="AU31" s="9"/>
    </row>
    <row r="32" spans="1:48" ht="15.75" thickTop="1" x14ac:dyDescent="0.25">
      <c r="A32" s="18"/>
      <c r="B32" s="18"/>
      <c r="C32" s="18"/>
      <c r="G32" s="18"/>
      <c r="I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9"/>
      <c r="AU32" s="9"/>
    </row>
    <row r="33" spans="1:47" x14ac:dyDescent="0.25">
      <c r="A33" s="18"/>
      <c r="B33" s="18"/>
      <c r="C33" s="18"/>
      <c r="G33" s="18"/>
      <c r="I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9"/>
      <c r="AU33" s="9"/>
    </row>
  </sheetData>
  <pageMargins left="0.11811023622047245" right="0" top="0.74803149606299213" bottom="0.74803149606299213" header="0.31496062992125984" footer="0.31496062992125984"/>
  <pageSetup paperSize="8" scale="47" orientation="landscape" r:id="rId1"/>
  <headerFooter>
    <oddFooter>&amp;LMonthly Management Accounts - September 17 -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workbookViewId="0">
      <selection activeCell="G11" sqref="G11"/>
    </sheetView>
  </sheetViews>
  <sheetFormatPr defaultRowHeight="15" x14ac:dyDescent="0.25"/>
  <cols>
    <col min="2" max="2" width="24.28515625" bestFit="1" customWidth="1"/>
    <col min="5" max="5" width="11.5703125" bestFit="1" customWidth="1"/>
    <col min="6" max="6" width="9.85546875" bestFit="1" customWidth="1"/>
  </cols>
  <sheetData>
    <row r="2" spans="2:7" x14ac:dyDescent="0.25">
      <c r="B2" s="18" t="s">
        <v>82</v>
      </c>
      <c r="C2" s="18"/>
      <c r="D2" s="18"/>
      <c r="E2" s="1">
        <v>331840.14999999997</v>
      </c>
      <c r="F2" s="18"/>
      <c r="G2" s="18"/>
    </row>
    <row r="3" spans="2:7" x14ac:dyDescent="0.25">
      <c r="B3" s="18"/>
      <c r="C3" s="18"/>
      <c r="D3" s="18"/>
      <c r="E3" s="1"/>
      <c r="F3" s="18"/>
      <c r="G3" s="18"/>
    </row>
    <row r="4" spans="2:7" x14ac:dyDescent="0.25">
      <c r="B4" s="18"/>
      <c r="C4" s="18"/>
      <c r="D4" s="18"/>
      <c r="E4" s="18" t="s">
        <v>83</v>
      </c>
      <c r="F4" s="18" t="s">
        <v>84</v>
      </c>
      <c r="G4" s="18" t="s">
        <v>85</v>
      </c>
    </row>
    <row r="5" spans="2:7" x14ac:dyDescent="0.25">
      <c r="B5" s="18" t="s">
        <v>86</v>
      </c>
      <c r="C5" s="18"/>
      <c r="D5" s="18"/>
      <c r="E5" s="1" t="e">
        <f>+#REF!</f>
        <v>#REF!</v>
      </c>
      <c r="F5" s="18">
        <v>-39321.699999999997</v>
      </c>
      <c r="G5" s="2" t="e">
        <f>+E5+F5</f>
        <v>#REF!</v>
      </c>
    </row>
    <row r="6" spans="2:7" x14ac:dyDescent="0.25">
      <c r="B6" s="18" t="s">
        <v>87</v>
      </c>
      <c r="C6" s="18"/>
      <c r="D6" s="18"/>
      <c r="E6" s="1" t="e">
        <f>+#REF!+4682</f>
        <v>#REF!</v>
      </c>
      <c r="F6" s="2"/>
      <c r="G6" s="2" t="e">
        <f>+E6+F6</f>
        <v>#REF!</v>
      </c>
    </row>
    <row r="7" spans="2:7" x14ac:dyDescent="0.25">
      <c r="B7" s="18" t="s">
        <v>81</v>
      </c>
      <c r="C7" s="18"/>
      <c r="D7" s="18"/>
      <c r="E7" s="1" t="e">
        <f>+#REF!</f>
        <v>#REF!</v>
      </c>
      <c r="F7" s="18"/>
      <c r="G7" s="2" t="e">
        <f>+E7+F7</f>
        <v>#REF!</v>
      </c>
    </row>
    <row r="8" spans="2:7" x14ac:dyDescent="0.25">
      <c r="B8" s="18" t="s">
        <v>80</v>
      </c>
      <c r="C8" s="18"/>
      <c r="D8" s="18"/>
      <c r="E8" s="1" t="e">
        <f>+#REF!</f>
        <v>#REF!</v>
      </c>
      <c r="F8" s="18"/>
      <c r="G8" s="2" t="e">
        <f>+E8+F8</f>
        <v>#REF!</v>
      </c>
    </row>
    <row r="9" spans="2:7" x14ac:dyDescent="0.25">
      <c r="B9" s="18" t="s">
        <v>88</v>
      </c>
      <c r="C9" s="18"/>
      <c r="D9" s="18"/>
      <c r="E9" s="1">
        <v>14139</v>
      </c>
      <c r="F9" s="18"/>
      <c r="G9" s="2">
        <f>+E9+F9</f>
        <v>14139</v>
      </c>
    </row>
    <row r="11" spans="2:7" x14ac:dyDescent="0.25">
      <c r="B11" s="18"/>
      <c r="C11" s="18"/>
      <c r="D11" s="18"/>
      <c r="E11" s="18"/>
      <c r="F11" s="18"/>
      <c r="G11" s="2" t="e">
        <f>+E2-SUM(G5:G9)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912D17-0D5C-42D5-ABE6-8388897DB685}"/>
</file>

<file path=customXml/itemProps2.xml><?xml version="1.0" encoding="utf-8"?>
<ds:datastoreItem xmlns:ds="http://schemas.openxmlformats.org/officeDocument/2006/customXml" ds:itemID="{FC8E98F1-72FD-4222-8943-1E54DF80300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58b15ed-c521-4290-b073-2e98d4cc1d7f"/>
    <ds:schemaRef ds:uri="http://www.w3.org/XML/1998/namespace"/>
    <ds:schemaRef ds:uri="80129174-c05c-43cc-8e32-21fcbdfe51bb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279689E-0707-49F5-951E-DEF472C8CA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Programming</vt:lpstr>
      <vt:lpstr>Fixed Assets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Kind Sam (2017)</dc:creator>
  <cp:keywords/>
  <dc:description/>
  <cp:lastModifiedBy>Kirsty Sutcliffe</cp:lastModifiedBy>
  <cp:revision/>
  <cp:lastPrinted>2017-11-16T12:06:01Z</cp:lastPrinted>
  <dcterms:created xsi:type="dcterms:W3CDTF">2016-11-02T11:56:00Z</dcterms:created>
  <dcterms:modified xsi:type="dcterms:W3CDTF">2017-11-16T12:51:36Z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266100</vt:r8>
  </property>
  <property fmtid="{D5CDD505-2E9C-101B-9397-08002B2CF9AE}" pid="4" name="xd_ProgID">
    <vt:lpwstr/>
  </property>
  <property fmtid="{D5CDD505-2E9C-101B-9397-08002B2CF9AE}" pid="5" name="_CopySource">
    <vt:lpwstr>https://hull2017.sharepoint.com/Finance/Budget/Latest Forecast/Month end/June/Month end consol - June.xlsx</vt:lpwstr>
  </property>
  <property fmtid="{D5CDD505-2E9C-101B-9397-08002B2CF9AE}" pid="6" name="TemplateUrl">
    <vt:lpwstr/>
  </property>
</Properties>
</file>