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_Budget/"/>
    </mc:Choice>
  </mc:AlternateContent>
  <bookViews>
    <workbookView xWindow="0" yWindow="0" windowWidth="20490" windowHeight="7095"/>
  </bookViews>
  <sheets>
    <sheet name="Programming" sheetId="8" r:id="rId1"/>
    <sheet name="Fixed Assets" sheetId="11" state="hidden" r:id="rId2"/>
  </sheets>
  <definedNames>
    <definedName name="_xlnm._FilterDatabase" localSheetId="0" hidden="1">Programming!#REF!</definedName>
    <definedName name="_xlnm.Print_Area" localSheetId="0">Programming!$A$1:$AO$35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2" i="8" l="1"/>
  <c r="AU3" i="8"/>
  <c r="AU4" i="8"/>
  <c r="AU5" i="8"/>
  <c r="AU6" i="8"/>
  <c r="AU7" i="8"/>
  <c r="AU8" i="8"/>
  <c r="AU9" i="8"/>
  <c r="AU10" i="8"/>
  <c r="AU11" i="8"/>
  <c r="AU12" i="8"/>
  <c r="AU13" i="8"/>
  <c r="AU14" i="8"/>
  <c r="AU15" i="8"/>
  <c r="AU16" i="8"/>
  <c r="AU17" i="8"/>
  <c r="AU18" i="8"/>
  <c r="AU19" i="8"/>
  <c r="AU20" i="8"/>
  <c r="AU21" i="8"/>
  <c r="AU22" i="8"/>
  <c r="AU23" i="8"/>
  <c r="AU24" i="8"/>
  <c r="AU25" i="8"/>
  <c r="AU26" i="8"/>
  <c r="AU27" i="8"/>
  <c r="AU28" i="8"/>
  <c r="AU29" i="8"/>
  <c r="AU30" i="8"/>
  <c r="AU31" i="8"/>
  <c r="AU32" i="8"/>
  <c r="AU33" i="8"/>
  <c r="AA5" i="8"/>
  <c r="I5" i="8"/>
  <c r="C28" i="8"/>
  <c r="C5" i="8"/>
  <c r="G9" i="11"/>
  <c r="E7" i="11"/>
  <c r="G7" i="11" s="1"/>
  <c r="E6" i="11"/>
  <c r="G6" i="11" s="1"/>
  <c r="A1" i="8"/>
  <c r="I9" i="8"/>
  <c r="I28" i="8"/>
  <c r="O31" i="8"/>
  <c r="P31" i="8"/>
  <c r="N31" i="8"/>
  <c r="E8" i="11"/>
  <c r="G8" i="11" s="1"/>
  <c r="E5" i="11" l="1"/>
  <c r="G5" i="11" s="1"/>
  <c r="G11" i="11" s="1"/>
  <c r="AI5" i="8"/>
  <c r="AO31" i="8"/>
  <c r="AK5" i="8" l="1"/>
  <c r="AM5" i="8" l="1"/>
  <c r="AI9" i="8" l="1"/>
  <c r="AK9" i="8" l="1"/>
  <c r="AM9" i="8" s="1"/>
  <c r="AI28" i="8" l="1"/>
  <c r="AK28" i="8" l="1"/>
  <c r="AM28" i="8" s="1"/>
  <c r="I26" i="8" l="1"/>
  <c r="I17" i="8"/>
  <c r="I22" i="8"/>
  <c r="I20" i="8"/>
  <c r="I19" i="8"/>
  <c r="I23" i="8"/>
  <c r="I16" i="8" l="1"/>
  <c r="I18" i="8"/>
  <c r="I15" i="8"/>
  <c r="I29" i="8"/>
  <c r="I27" i="8"/>
  <c r="I11" i="8"/>
  <c r="I12" i="8"/>
  <c r="I21" i="8" l="1"/>
  <c r="I6" i="8"/>
  <c r="I24" i="8"/>
  <c r="I14" i="8"/>
  <c r="I13" i="8"/>
  <c r="I25" i="8"/>
  <c r="I7" i="8"/>
  <c r="I8" i="8"/>
  <c r="I10" i="8"/>
  <c r="H31" i="8" l="1"/>
  <c r="I4" i="8"/>
  <c r="I31" i="8" s="1"/>
  <c r="AI18" i="8" l="1"/>
  <c r="AK18" i="8" s="1"/>
  <c r="AM18" i="8" s="1"/>
  <c r="AI20" i="8"/>
  <c r="AI17" i="8"/>
  <c r="AI8" i="8" l="1"/>
  <c r="AK8" i="8" s="1"/>
  <c r="AM8" i="8" s="1"/>
  <c r="AI22" i="8"/>
  <c r="AK22" i="8" s="1"/>
  <c r="AM22" i="8" s="1"/>
  <c r="AI16" i="8"/>
  <c r="AK16" i="8" s="1"/>
  <c r="AM16" i="8" s="1"/>
  <c r="L31" i="8"/>
  <c r="AI21" i="8"/>
  <c r="AK21" i="8" s="1"/>
  <c r="AM21" i="8" s="1"/>
  <c r="AI26" i="8"/>
  <c r="AK26" i="8" s="1"/>
  <c r="AM26" i="8" s="1"/>
  <c r="AI10" i="8"/>
  <c r="AK10" i="8" s="1"/>
  <c r="AM10" i="8" s="1"/>
  <c r="AI23" i="8"/>
  <c r="AK23" i="8" s="1"/>
  <c r="AM23" i="8" s="1"/>
  <c r="AK20" i="8"/>
  <c r="AM20" i="8" s="1"/>
  <c r="AI14" i="8"/>
  <c r="AK14" i="8" s="1"/>
  <c r="AM14" i="8" s="1"/>
  <c r="AI27" i="8"/>
  <c r="AK27" i="8" s="1"/>
  <c r="AM27" i="8" s="1"/>
  <c r="AK17" i="8"/>
  <c r="AM17" i="8" s="1"/>
  <c r="AI12" i="8"/>
  <c r="AK12" i="8" s="1"/>
  <c r="AM12" i="8" s="1"/>
  <c r="AI7" i="8"/>
  <c r="AK7" i="8" s="1"/>
  <c r="AM7" i="8" s="1"/>
  <c r="AI6" i="8"/>
  <c r="AK6" i="8" s="1"/>
  <c r="AM6" i="8" s="1"/>
  <c r="AI19" i="8" l="1"/>
  <c r="AK19" i="8" s="1"/>
  <c r="AM19" i="8" s="1"/>
  <c r="AI29" i="8"/>
  <c r="AK29" i="8" s="1"/>
  <c r="AM29" i="8" s="1"/>
  <c r="AA31" i="8"/>
  <c r="AI15" i="8"/>
  <c r="Z31" i="8"/>
  <c r="X31" i="8"/>
  <c r="AI13" i="8"/>
  <c r="AI24" i="8" l="1"/>
  <c r="AK24" i="8" s="1"/>
  <c r="AM24" i="8" s="1"/>
  <c r="S31" i="8"/>
  <c r="AI11" i="8"/>
  <c r="AK11" i="8" s="1"/>
  <c r="AM11" i="8" s="1"/>
  <c r="AI25" i="8"/>
  <c r="AK25" i="8" s="1"/>
  <c r="AM25" i="8" s="1"/>
  <c r="AK13" i="8"/>
  <c r="AM13" i="8" s="1"/>
  <c r="AK15" i="8"/>
  <c r="AM15" i="8" s="1"/>
  <c r="R31" i="8"/>
  <c r="T31" i="8"/>
  <c r="Y31" i="8"/>
  <c r="V31" i="8"/>
  <c r="W31" i="8"/>
  <c r="U31" i="8"/>
  <c r="AI4" i="8"/>
  <c r="Q31" i="8"/>
  <c r="AK4" i="8" l="1"/>
  <c r="AI31" i="8"/>
  <c r="AM4" i="8" l="1"/>
  <c r="AM31" i="8" s="1"/>
  <c r="AK31" i="8"/>
</calcChain>
</file>

<file path=xl/sharedStrings.xml><?xml version="1.0" encoding="utf-8"?>
<sst xmlns="http://schemas.openxmlformats.org/spreadsheetml/2006/main" count="179" uniqueCount="107">
  <si>
    <t>To Date</t>
  </si>
  <si>
    <t>Forecast</t>
  </si>
  <si>
    <t>Total</t>
  </si>
  <si>
    <t>Movement</t>
  </si>
  <si>
    <t>Actual</t>
  </si>
  <si>
    <t>Variance</t>
  </si>
  <si>
    <t>Encumburance</t>
  </si>
  <si>
    <t>PROGRAMMING</t>
  </si>
  <si>
    <t>BFI</t>
  </si>
  <si>
    <t>Remainder</t>
  </si>
  <si>
    <t>SA Code</t>
  </si>
  <si>
    <t>Project</t>
  </si>
  <si>
    <t>Exec Producer</t>
  </si>
  <si>
    <t>Producer</t>
  </si>
  <si>
    <t>Schedule</t>
  </si>
  <si>
    <t>Sep</t>
  </si>
  <si>
    <t>Jan</t>
  </si>
  <si>
    <t>May</t>
  </si>
  <si>
    <t>NONE</t>
  </si>
  <si>
    <t>Liam</t>
  </si>
  <si>
    <t>Louise</t>
  </si>
  <si>
    <t>Lindsey A</t>
  </si>
  <si>
    <t>C700</t>
  </si>
  <si>
    <t>Back To Ours</t>
  </si>
  <si>
    <t>Feb</t>
  </si>
  <si>
    <t>N</t>
  </si>
  <si>
    <t>Back To OursRevenue line</t>
  </si>
  <si>
    <t>C395</t>
  </si>
  <si>
    <t>Central Costs</t>
  </si>
  <si>
    <t>Apr</t>
  </si>
  <si>
    <t>TBA</t>
  </si>
  <si>
    <t>Oct</t>
  </si>
  <si>
    <t>Cian</t>
  </si>
  <si>
    <t>C301</t>
  </si>
  <si>
    <t>Circus Programme</t>
  </si>
  <si>
    <t>Katy</t>
  </si>
  <si>
    <t>C302</t>
  </si>
  <si>
    <t>Circus Skills Development</t>
  </si>
  <si>
    <t>C300</t>
  </si>
  <si>
    <t>DePart</t>
  </si>
  <si>
    <t>C090</t>
  </si>
  <si>
    <t xml:space="preserve">FREEDOM FESTIVAL </t>
  </si>
  <si>
    <t>Sam &amp; Katy</t>
  </si>
  <si>
    <t>I003</t>
  </si>
  <si>
    <t>I001</t>
  </si>
  <si>
    <t>Land of Green GingerUmbrella</t>
  </si>
  <si>
    <t>C120</t>
  </si>
  <si>
    <t>Southpaw</t>
  </si>
  <si>
    <t>C080</t>
  </si>
  <si>
    <t>One Day, Maybe</t>
  </si>
  <si>
    <t>One Day, MaybeRevenue line</t>
  </si>
  <si>
    <t>C070</t>
  </si>
  <si>
    <t>Turner Prize</t>
  </si>
  <si>
    <t>Outdoor Event II</t>
  </si>
  <si>
    <t>Balance per FA register</t>
  </si>
  <si>
    <t>Core - Depreciation</t>
  </si>
  <si>
    <t>Office costs - Fixed Assets</t>
  </si>
  <si>
    <t>Gallery</t>
  </si>
  <si>
    <t>Marketing</t>
  </si>
  <si>
    <t>Marketing - to allocate</t>
  </si>
  <si>
    <t>Additions</t>
  </si>
  <si>
    <t>Less Depn</t>
  </si>
  <si>
    <t>NBV</t>
  </si>
  <si>
    <t>KATY FULLER</t>
  </si>
  <si>
    <t xml:space="preserve">LAND OF GREEN GINGER </t>
  </si>
  <si>
    <t>Last updated</t>
  </si>
  <si>
    <t>C601</t>
  </si>
  <si>
    <t>BFI Back To Ours</t>
  </si>
  <si>
    <t>I004</t>
  </si>
  <si>
    <t>Land of Green GingerPeriplum</t>
  </si>
  <si>
    <t>Land of Green GingerHouse</t>
  </si>
  <si>
    <t>I005</t>
  </si>
  <si>
    <t>Land of Green GingerJoshua Sofaer</t>
  </si>
  <si>
    <t>I006</t>
  </si>
  <si>
    <t>Land of Green GingerLone Twin</t>
  </si>
  <si>
    <t>I007</t>
  </si>
  <si>
    <t>Land of Green GingerAswarm</t>
  </si>
  <si>
    <t>I008</t>
  </si>
  <si>
    <t>Land of Green GingerDavy &amp; Kirstin McGuire</t>
  </si>
  <si>
    <t>I009</t>
  </si>
  <si>
    <t>Land of Green GingerMacnas</t>
  </si>
  <si>
    <t>I010</t>
  </si>
  <si>
    <t>Land of Green GingerCrates</t>
  </si>
  <si>
    <t>I011</t>
  </si>
  <si>
    <t>Land of Green GingerTime Capsule</t>
  </si>
  <si>
    <t>I012</t>
  </si>
  <si>
    <t>Land of Green GingerBook</t>
  </si>
  <si>
    <t>I013</t>
  </si>
  <si>
    <t>Land of Green GingerInstitute</t>
  </si>
  <si>
    <t>I014</t>
  </si>
  <si>
    <t>Land of Green GingerMarketing</t>
  </si>
  <si>
    <t xml:space="preserve">DANCE </t>
  </si>
  <si>
    <t>NEIGHBOURHOOD FESTIVAL TN</t>
  </si>
  <si>
    <t>CENTRAL COSTS</t>
  </si>
  <si>
    <t xml:space="preserve">CIRCUS </t>
  </si>
  <si>
    <t>SITE SPECIFIC EVENTS</t>
  </si>
  <si>
    <t>DREAM THINK SPEAK</t>
  </si>
  <si>
    <t xml:space="preserve">TURNER PRIZE </t>
  </si>
  <si>
    <t>Commentary</t>
  </si>
  <si>
    <t>Income of £9,858 has been posted. Sam-why is this not showing on this report?</t>
  </si>
  <si>
    <t>Timing of miscellaneous spend (exec pot is spread out across a few months-KF &amp; KS to look at and amend</t>
  </si>
  <si>
    <t>Was this timing of some of the produciton budget that will be devolved to TG?</t>
  </si>
  <si>
    <t>Was the Maguires next commision payment (£37k) due to be paid in June, but hasn't been paid?</t>
  </si>
  <si>
    <t>HPSS inv £22,237 didn’t get posted till July and still awaiting other costs for May festival</t>
  </si>
  <si>
    <t>This forecast incorrect for June.  May festival will only be £5,325 which hasn’t been posted yet.  To amend July forecast and full year forecast</t>
  </si>
  <si>
    <t>Timing of spend on phase 2?</t>
  </si>
  <si>
    <t>Next commission payment to Dream Think Speak was forecast for July, but it has been paid in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</si>
</sst>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[Red]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17" fontId="2" fillId="2" borderId="3" xfId="0" applyNumberFormat="1" applyFont="1" applyFill="1" applyBorder="1"/>
    <xf numFmtId="17" fontId="2" fillId="2" borderId="4" xfId="0" applyNumberFormat="1" applyFont="1" applyFill="1" applyBorder="1"/>
    <xf numFmtId="165" fontId="0" fillId="0" borderId="1" xfId="0" applyNumberFormat="1" applyFont="1" applyBorder="1"/>
    <xf numFmtId="165" fontId="0" fillId="0" borderId="0" xfId="0" applyNumberFormat="1" applyFont="1" applyBorder="1"/>
    <xf numFmtId="165" fontId="0" fillId="0" borderId="0" xfId="0" applyNumberFormat="1"/>
    <xf numFmtId="165" fontId="2" fillId="0" borderId="1" xfId="0" applyNumberFormat="1" applyFont="1" applyBorder="1"/>
    <xf numFmtId="0" fontId="0" fillId="2" borderId="0" xfId="0" applyFill="1"/>
    <xf numFmtId="165" fontId="0" fillId="0" borderId="6" xfId="0" applyNumberFormat="1" applyFont="1" applyBorder="1"/>
    <xf numFmtId="165" fontId="2" fillId="0" borderId="7" xfId="0" applyNumberFormat="1" applyFont="1" applyBorder="1"/>
    <xf numFmtId="0" fontId="0" fillId="0" borderId="0" xfId="0" applyAlignment="1">
      <alignment horizontal="left"/>
    </xf>
    <xf numFmtId="17" fontId="0" fillId="2" borderId="0" xfId="0" applyNumberFormat="1" applyFill="1"/>
    <xf numFmtId="0" fontId="2" fillId="2" borderId="5" xfId="0" applyFont="1" applyFill="1" applyBorder="1"/>
    <xf numFmtId="165" fontId="0" fillId="2" borderId="6" xfId="0" applyNumberFormat="1" applyFont="1" applyFill="1" applyBorder="1"/>
    <xf numFmtId="14" fontId="0" fillId="0" borderId="0" xfId="0" applyNumberFormat="1"/>
    <xf numFmtId="165" fontId="0" fillId="0" borderId="0" xfId="0" applyNumberFormat="1" applyFont="1" applyBorder="1"/>
    <xf numFmtId="0" fontId="0" fillId="0" borderId="0" xfId="0"/>
    <xf numFmtId="0" fontId="2" fillId="2" borderId="3" xfId="0" applyFont="1" applyFill="1" applyBorder="1"/>
    <xf numFmtId="17" fontId="2" fillId="2" borderId="3" xfId="0" applyNumberFormat="1" applyFont="1" applyFill="1" applyBorder="1"/>
    <xf numFmtId="165" fontId="0" fillId="0" borderId="1" xfId="0" applyNumberFormat="1" applyFont="1" applyBorder="1"/>
    <xf numFmtId="165" fontId="2" fillId="0" borderId="1" xfId="0" applyNumberFormat="1" applyFont="1" applyBorder="1"/>
    <xf numFmtId="165" fontId="0" fillId="0" borderId="8" xfId="0" applyNumberFormat="1" applyFont="1" applyFill="1" applyBorder="1"/>
    <xf numFmtId="165" fontId="3" fillId="0" borderId="0" xfId="0" applyNumberFormat="1" applyFont="1" applyBorder="1"/>
    <xf numFmtId="165" fontId="3" fillId="0" borderId="0" xfId="0" applyNumberFormat="1" applyFont="1" applyBorder="1" applyAlignment="1">
      <alignment wrapText="1"/>
    </xf>
    <xf numFmtId="165" fontId="4" fillId="0" borderId="0" xfId="0" applyNumberFormat="1" applyFont="1" applyBorder="1"/>
    <xf numFmtId="165" fontId="5" fillId="0" borderId="0" xfId="0" applyNumberFormat="1" applyFont="1" applyBorder="1"/>
  </cellXfs>
  <cellStyles count="4">
    <cellStyle name="Comma" xfId="1" builtinId="3"/>
    <cellStyle name="Comma 2" xfId="2"/>
    <cellStyle name="Comma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8"/>
  <sheetViews>
    <sheetView tabSelected="1" zoomScaleNormal="100" workbookViewId="0">
      <selection activeCell="A2" sqref="A2"/>
    </sheetView>
  </sheetViews>
  <sheetFormatPr defaultRowHeight="15" x14ac:dyDescent="0.25"/>
  <cols>
    <col min="1" max="1" width="6.28515625" customWidth="1"/>
    <col min="2" max="2" width="26" bestFit="1" customWidth="1"/>
    <col min="3" max="3" width="26" customWidth="1"/>
    <col min="4" max="4" width="10.28515625" customWidth="1"/>
    <col min="7" max="8" width="9.7109375" bestFit="1" customWidth="1"/>
    <col min="9" max="9" width="9.85546875" bestFit="1" customWidth="1"/>
    <col min="10" max="10" width="72.42578125" style="25" bestFit="1" customWidth="1"/>
    <col min="11" max="11" width="3.140625" customWidth="1"/>
    <col min="12" max="12" width="9.7109375" bestFit="1" customWidth="1"/>
    <col min="13" max="13" width="3.140625" customWidth="1"/>
    <col min="14" max="17" width="9.7109375" hidden="1" customWidth="1"/>
    <col min="18" max="18" width="11" hidden="1" customWidth="1"/>
    <col min="19" max="19" width="8.140625" bestFit="1" customWidth="1"/>
    <col min="20" max="20" width="9.85546875" customWidth="1"/>
    <col min="21" max="22" width="9.7109375" bestFit="1" customWidth="1"/>
    <col min="23" max="25" width="9.28515625" bestFit="1" customWidth="1"/>
    <col min="28" max="33" width="9.140625" hidden="1" customWidth="1"/>
    <col min="35" max="35" width="10.7109375" bestFit="1" customWidth="1"/>
    <col min="36" max="36" width="9.5703125" bestFit="1" customWidth="1"/>
    <col min="37" max="37" width="10.5703125" bestFit="1" customWidth="1"/>
    <col min="38" max="38" width="10.85546875" bestFit="1" customWidth="1"/>
    <col min="39" max="39" width="11.42578125" bestFit="1" customWidth="1"/>
    <col min="40" max="40" width="9.7109375" bestFit="1" customWidth="1"/>
    <col min="41" max="41" width="14.140625" bestFit="1" customWidth="1"/>
    <col min="43" max="43" width="8.85546875" style="25"/>
  </cols>
  <sheetData>
    <row r="1" spans="1:56" ht="15.75" thickBot="1" x14ac:dyDescent="0.3">
      <c r="A1" s="1" t="e">
        <f>+#REF!</f>
        <v>#REF!</v>
      </c>
      <c r="F1" s="1" t="s">
        <v>7</v>
      </c>
    </row>
    <row r="2" spans="1:56" ht="15.75" thickTop="1" x14ac:dyDescent="0.25">
      <c r="A2" s="5" t="s">
        <v>63</v>
      </c>
      <c r="B2" s="5"/>
      <c r="C2" s="5"/>
      <c r="D2" s="5"/>
      <c r="E2" s="5"/>
      <c r="F2" s="5"/>
      <c r="G2" s="26"/>
      <c r="H2" s="4"/>
      <c r="I2" s="4"/>
      <c r="J2" s="9"/>
      <c r="K2" s="5"/>
      <c r="L2" s="4" t="s">
        <v>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8"/>
      <c r="AE2" s="9"/>
      <c r="AF2" s="9"/>
      <c r="AG2" s="9"/>
      <c r="AH2" s="5"/>
      <c r="AI2" s="6" t="s">
        <v>9</v>
      </c>
      <c r="AJ2" s="5"/>
      <c r="AK2" s="6" t="s">
        <v>2</v>
      </c>
      <c r="AL2" s="7" t="s">
        <v>2</v>
      </c>
      <c r="AM2" s="8" t="s">
        <v>3</v>
      </c>
      <c r="AN2" s="7"/>
      <c r="AO2" s="21" t="s">
        <v>6</v>
      </c>
      <c r="AP2" s="25"/>
      <c r="AQ2" s="14"/>
      <c r="AT2" s="25" t="e">
        <v>#N/A</v>
      </c>
      <c r="AU2" s="14" t="e">
        <f t="shared" ref="AU2:AU27" si="0">+AL2-AT2</f>
        <v>#VALUE!</v>
      </c>
      <c r="BA2" s="25"/>
      <c r="BC2" s="25"/>
      <c r="BD2" s="25"/>
    </row>
    <row r="3" spans="1:56" x14ac:dyDescent="0.25">
      <c r="A3" s="20" t="s">
        <v>10</v>
      </c>
      <c r="B3" s="5" t="s">
        <v>11</v>
      </c>
      <c r="C3" s="5"/>
      <c r="D3" s="5" t="s">
        <v>12</v>
      </c>
      <c r="E3" s="5" t="s">
        <v>13</v>
      </c>
      <c r="F3" s="5" t="s">
        <v>14</v>
      </c>
      <c r="G3" s="27">
        <v>42887</v>
      </c>
      <c r="H3" s="4" t="s">
        <v>4</v>
      </c>
      <c r="I3" s="4" t="s">
        <v>5</v>
      </c>
      <c r="J3" s="9" t="s">
        <v>98</v>
      </c>
      <c r="K3" s="5"/>
      <c r="L3" s="4" t="s">
        <v>4</v>
      </c>
      <c r="M3" s="16"/>
      <c r="N3" s="10">
        <v>42767</v>
      </c>
      <c r="O3" s="10">
        <v>42795</v>
      </c>
      <c r="P3" s="10">
        <v>42826</v>
      </c>
      <c r="Q3" s="10">
        <v>42856</v>
      </c>
      <c r="R3" s="10">
        <v>42887</v>
      </c>
      <c r="S3" s="10">
        <v>42917</v>
      </c>
      <c r="T3" s="10">
        <v>42948</v>
      </c>
      <c r="U3" s="10">
        <v>42979</v>
      </c>
      <c r="V3" s="10">
        <v>43009</v>
      </c>
      <c r="W3" s="10">
        <v>43040</v>
      </c>
      <c r="X3" s="10">
        <v>43070</v>
      </c>
      <c r="Y3" s="10">
        <v>43101</v>
      </c>
      <c r="Z3" s="10">
        <v>43132</v>
      </c>
      <c r="AA3" s="10">
        <v>43160</v>
      </c>
      <c r="AB3" s="10">
        <v>43191</v>
      </c>
      <c r="AC3" s="10">
        <v>43221</v>
      </c>
      <c r="AD3" s="11">
        <v>43252</v>
      </c>
      <c r="AE3" s="11">
        <v>43282</v>
      </c>
      <c r="AF3" s="11">
        <v>43313</v>
      </c>
      <c r="AG3" s="11">
        <v>43344</v>
      </c>
      <c r="AH3" s="5"/>
      <c r="AI3" s="6"/>
      <c r="AJ3" s="5"/>
      <c r="AK3" s="6" t="s">
        <v>1</v>
      </c>
      <c r="AL3" s="7" t="s">
        <v>1</v>
      </c>
      <c r="AM3" s="8"/>
      <c r="AN3" s="5"/>
      <c r="AO3" s="22"/>
      <c r="AP3" s="25"/>
      <c r="AQ3" s="14"/>
      <c r="AT3" s="25" t="s">
        <v>1</v>
      </c>
      <c r="AU3" s="14" t="e">
        <f t="shared" si="0"/>
        <v>#VALUE!</v>
      </c>
      <c r="BA3" s="25"/>
      <c r="BC3" s="25"/>
      <c r="BD3" s="25"/>
    </row>
    <row r="4" spans="1:56" x14ac:dyDescent="0.25">
      <c r="A4" t="s">
        <v>22</v>
      </c>
      <c r="B4" t="s">
        <v>23</v>
      </c>
      <c r="C4" t="s">
        <v>92</v>
      </c>
      <c r="D4" s="25" t="s">
        <v>35</v>
      </c>
      <c r="E4" t="s">
        <v>20</v>
      </c>
      <c r="F4" s="19" t="s">
        <v>24</v>
      </c>
      <c r="G4" s="28">
        <v>49999.965041126168</v>
      </c>
      <c r="H4" s="12">
        <v>15272.88</v>
      </c>
      <c r="I4" s="12">
        <f t="shared" ref="I4:I9" si="1">+G4-H4</f>
        <v>34727.085041126171</v>
      </c>
      <c r="J4" s="31" t="s">
        <v>103</v>
      </c>
      <c r="L4" s="12">
        <v>118628.9</v>
      </c>
      <c r="N4" s="12"/>
      <c r="O4" s="12"/>
      <c r="P4" s="12"/>
      <c r="Q4" s="28">
        <v>0</v>
      </c>
      <c r="R4" s="28">
        <v>0</v>
      </c>
      <c r="S4" s="28">
        <v>48652.035937969733</v>
      </c>
      <c r="T4" s="28">
        <v>1471.0445285098706</v>
      </c>
      <c r="U4" s="28">
        <v>16667.961719611179</v>
      </c>
      <c r="V4" s="28">
        <v>85690.766454554556</v>
      </c>
      <c r="W4" s="28">
        <v>9802.1181856899475</v>
      </c>
      <c r="X4" s="28">
        <v>2277.3087233189694</v>
      </c>
      <c r="Y4" s="28">
        <v>15408.173915221963</v>
      </c>
      <c r="Z4" s="28">
        <v>79786.237922136483</v>
      </c>
      <c r="AA4" s="28">
        <v>11013.452612987272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I4" s="12">
        <f t="shared" ref="AI4:AI6" si="2">+SUM(Q4:AG4)</f>
        <v>270769.09999999998</v>
      </c>
      <c r="AK4" s="12">
        <f>+AI4+L4</f>
        <v>389398</v>
      </c>
      <c r="AL4" s="12">
        <v>389397.99999999994</v>
      </c>
      <c r="AM4" s="12">
        <f t="shared" ref="AM4:AM15" si="3">+AL4-AK4</f>
        <v>0</v>
      </c>
      <c r="AN4" s="13"/>
      <c r="AO4" s="17">
        <v>76</v>
      </c>
      <c r="AP4" s="25"/>
      <c r="AQ4" s="14"/>
      <c r="AT4" s="25">
        <v>389398.46414177801</v>
      </c>
      <c r="AU4" s="14">
        <f t="shared" si="0"/>
        <v>-0.46414177806582302</v>
      </c>
      <c r="BC4" s="25"/>
      <c r="BD4" s="25"/>
    </row>
    <row r="5" spans="1:56" x14ac:dyDescent="0.25">
      <c r="A5" t="s">
        <v>25</v>
      </c>
      <c r="B5" t="s">
        <v>26</v>
      </c>
      <c r="C5" t="str">
        <f>+C4</f>
        <v>NEIGHBOURHOOD FESTIVAL TN</v>
      </c>
      <c r="D5" s="25" t="s">
        <v>35</v>
      </c>
      <c r="E5" t="s">
        <v>20</v>
      </c>
      <c r="F5" s="19" t="s">
        <v>24</v>
      </c>
      <c r="G5" s="28">
        <v>-9773</v>
      </c>
      <c r="H5" s="12">
        <v>0</v>
      </c>
      <c r="I5" s="12">
        <f t="shared" si="1"/>
        <v>-9773</v>
      </c>
      <c r="J5" s="31" t="s">
        <v>99</v>
      </c>
      <c r="L5" s="12">
        <v>-10879</v>
      </c>
      <c r="N5" s="12"/>
      <c r="O5" s="12"/>
      <c r="P5" s="12"/>
      <c r="Q5" s="28">
        <v>0</v>
      </c>
      <c r="R5" s="28">
        <v>0</v>
      </c>
      <c r="S5" s="28">
        <v>-9773</v>
      </c>
      <c r="T5" s="28">
        <v>0</v>
      </c>
      <c r="U5" s="28">
        <v>0</v>
      </c>
      <c r="V5" s="28">
        <v>0</v>
      </c>
      <c r="W5" s="28">
        <v>-16020</v>
      </c>
      <c r="X5" s="28">
        <v>0</v>
      </c>
      <c r="Y5" s="28">
        <v>0</v>
      </c>
      <c r="Z5" s="28">
        <v>0</v>
      </c>
      <c r="AA5" s="28">
        <f>-16020+3121-3577</f>
        <v>-16476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I5" s="12">
        <f t="shared" si="2"/>
        <v>-42269</v>
      </c>
      <c r="AK5" s="12">
        <f>+AI5+L5</f>
        <v>-53148</v>
      </c>
      <c r="AL5" s="12">
        <v>-53148</v>
      </c>
      <c r="AM5" s="12">
        <f t="shared" si="3"/>
        <v>0</v>
      </c>
      <c r="AN5" s="13"/>
      <c r="AO5" s="17">
        <v>0</v>
      </c>
      <c r="AP5" s="25"/>
      <c r="AQ5" s="14"/>
      <c r="AT5" s="25">
        <v>-53148</v>
      </c>
      <c r="AU5" s="14">
        <f t="shared" si="0"/>
        <v>0</v>
      </c>
      <c r="BC5" s="25"/>
      <c r="BD5" s="25"/>
    </row>
    <row r="6" spans="1:56" ht="26.25" x14ac:dyDescent="0.25">
      <c r="A6" t="s">
        <v>66</v>
      </c>
      <c r="B6" t="s">
        <v>67</v>
      </c>
      <c r="C6" t="s">
        <v>8</v>
      </c>
      <c r="D6" s="25" t="s">
        <v>35</v>
      </c>
      <c r="E6" t="s">
        <v>19</v>
      </c>
      <c r="F6" s="19" t="s">
        <v>16</v>
      </c>
      <c r="G6" s="28">
        <v>25324.999999999996</v>
      </c>
      <c r="H6" s="12">
        <v>0</v>
      </c>
      <c r="I6" s="12">
        <f t="shared" si="1"/>
        <v>25324.999999999996</v>
      </c>
      <c r="J6" s="32" t="s">
        <v>104</v>
      </c>
      <c r="L6" s="12">
        <v>5519</v>
      </c>
      <c r="N6" s="12"/>
      <c r="O6" s="12"/>
      <c r="P6" s="12"/>
      <c r="Q6" s="28">
        <v>0</v>
      </c>
      <c r="R6" s="28">
        <v>0</v>
      </c>
      <c r="S6" s="28">
        <v>30455.999999999996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I6" s="12">
        <f t="shared" si="2"/>
        <v>30455.999999999996</v>
      </c>
      <c r="AK6" s="12">
        <f>+AI6+L6</f>
        <v>35975</v>
      </c>
      <c r="AL6" s="12">
        <v>35975</v>
      </c>
      <c r="AM6" s="12">
        <f t="shared" si="3"/>
        <v>0</v>
      </c>
      <c r="AN6" s="13"/>
      <c r="AO6" s="17">
        <v>0</v>
      </c>
      <c r="AP6" s="25"/>
      <c r="AQ6" s="14"/>
      <c r="AT6" s="25">
        <v>35975.225273955322</v>
      </c>
      <c r="AU6" s="14">
        <f t="shared" si="0"/>
        <v>-0.22527395532233641</v>
      </c>
      <c r="BC6" s="25"/>
      <c r="BD6" s="25"/>
    </row>
    <row r="7" spans="1:56" x14ac:dyDescent="0.25">
      <c r="A7" t="s">
        <v>27</v>
      </c>
      <c r="B7" t="s">
        <v>28</v>
      </c>
      <c r="C7" t="s">
        <v>93</v>
      </c>
      <c r="D7" t="s">
        <v>35</v>
      </c>
      <c r="E7" t="s">
        <v>18</v>
      </c>
      <c r="F7" s="19" t="s">
        <v>16</v>
      </c>
      <c r="G7" s="28">
        <v>3004.1225675033847</v>
      </c>
      <c r="H7" s="12">
        <v>481.40999999999997</v>
      </c>
      <c r="I7" s="12">
        <f t="shared" si="1"/>
        <v>2522.7125675033849</v>
      </c>
      <c r="J7" s="31"/>
      <c r="L7" s="12">
        <v>33562.89</v>
      </c>
      <c r="N7" s="12"/>
      <c r="O7" s="12"/>
      <c r="P7" s="12"/>
      <c r="Q7" s="28">
        <v>0</v>
      </c>
      <c r="R7" s="28">
        <v>0</v>
      </c>
      <c r="S7" s="28">
        <v>6041.3787745097579</v>
      </c>
      <c r="T7" s="28">
        <v>5036.5816952528821</v>
      </c>
      <c r="U7" s="28">
        <v>10795.028216008533</v>
      </c>
      <c r="V7" s="28">
        <v>5070.9792808976454</v>
      </c>
      <c r="W7" s="28">
        <v>3150.043688200677</v>
      </c>
      <c r="X7" s="28">
        <v>1320.6734995439936</v>
      </c>
      <c r="Y7" s="28">
        <v>0</v>
      </c>
      <c r="Z7" s="28">
        <v>0</v>
      </c>
      <c r="AA7" s="28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I7" s="12">
        <f>+SUM(Q7:AG7)</f>
        <v>31414.685154413492</v>
      </c>
      <c r="AJ7" s="30"/>
      <c r="AK7" s="12">
        <f>+AI7+L7</f>
        <v>64977.575154413491</v>
      </c>
      <c r="AL7" s="28">
        <v>64978</v>
      </c>
      <c r="AM7" s="12">
        <f t="shared" si="3"/>
        <v>0.42484558650903637</v>
      </c>
      <c r="AN7" s="13"/>
      <c r="AO7" s="17">
        <v>111.27705</v>
      </c>
      <c r="AP7" s="25"/>
      <c r="AQ7" s="14"/>
      <c r="AT7" s="25">
        <v>65855.892061908467</v>
      </c>
      <c r="AU7" s="14">
        <f t="shared" si="0"/>
        <v>-877.89206190846744</v>
      </c>
      <c r="BC7" s="25"/>
      <c r="BD7" s="25"/>
    </row>
    <row r="8" spans="1:56" x14ac:dyDescent="0.25">
      <c r="A8" t="s">
        <v>33</v>
      </c>
      <c r="B8" t="s">
        <v>34</v>
      </c>
      <c r="C8" t="s">
        <v>94</v>
      </c>
      <c r="D8" t="s">
        <v>35</v>
      </c>
      <c r="E8" t="s">
        <v>32</v>
      </c>
      <c r="F8" s="19" t="s">
        <v>16</v>
      </c>
      <c r="G8" s="28">
        <v>5166.0252940665832</v>
      </c>
      <c r="H8" s="12">
        <v>648.98</v>
      </c>
      <c r="I8" s="12">
        <f t="shared" si="1"/>
        <v>4517.0452940665837</v>
      </c>
      <c r="J8" s="31"/>
      <c r="L8" s="12">
        <v>1106.9100000000001</v>
      </c>
      <c r="N8" s="12"/>
      <c r="O8" s="12"/>
      <c r="P8" s="12"/>
      <c r="Q8" s="28">
        <v>0</v>
      </c>
      <c r="R8" s="28">
        <v>0</v>
      </c>
      <c r="S8" s="28">
        <v>48848.659640184902</v>
      </c>
      <c r="T8" s="28">
        <v>28130.290652605403</v>
      </c>
      <c r="U8" s="28">
        <v>37914.13970720971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I8" s="12">
        <f>+SUM(S8:AG8)</f>
        <v>114893.09000000003</v>
      </c>
      <c r="AK8" s="12">
        <f>+AI8+L8</f>
        <v>116000.00000000003</v>
      </c>
      <c r="AL8" s="12">
        <v>46500</v>
      </c>
      <c r="AM8" s="12">
        <f t="shared" si="3"/>
        <v>-69500.000000000029</v>
      </c>
      <c r="AN8" s="13"/>
      <c r="AO8" s="17">
        <v>0</v>
      </c>
      <c r="AP8" s="25"/>
      <c r="AQ8" s="14"/>
      <c r="AT8" s="25">
        <v>46500.056677807195</v>
      </c>
      <c r="AU8" s="14">
        <f t="shared" si="0"/>
        <v>-5.6677807195228525E-2</v>
      </c>
      <c r="BC8" s="25"/>
      <c r="BD8" s="25"/>
    </row>
    <row r="9" spans="1:56" x14ac:dyDescent="0.25">
      <c r="B9" t="s">
        <v>53</v>
      </c>
      <c r="C9" t="s">
        <v>95</v>
      </c>
      <c r="D9" t="s">
        <v>35</v>
      </c>
      <c r="E9" t="s">
        <v>30</v>
      </c>
      <c r="F9" s="19" t="s">
        <v>30</v>
      </c>
      <c r="G9" s="28">
        <v>7000</v>
      </c>
      <c r="H9" s="12">
        <v>0</v>
      </c>
      <c r="I9" s="12">
        <f t="shared" si="1"/>
        <v>7000</v>
      </c>
      <c r="J9" s="31"/>
      <c r="L9" s="12">
        <v>0</v>
      </c>
      <c r="N9" s="12"/>
      <c r="O9" s="12"/>
      <c r="P9" s="12"/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I9" s="28">
        <f t="shared" ref="AI9:AI29" si="4">+SUM(S9:AG9)</f>
        <v>0</v>
      </c>
      <c r="AJ9" s="30"/>
      <c r="AK9" s="12">
        <f>+AI9+L9</f>
        <v>0</v>
      </c>
      <c r="AL9" s="29">
        <v>35000</v>
      </c>
      <c r="AM9" s="12">
        <f t="shared" si="3"/>
        <v>35000</v>
      </c>
      <c r="AN9" s="13"/>
      <c r="AO9" s="17">
        <v>0</v>
      </c>
      <c r="AP9" s="25"/>
      <c r="AQ9" s="14"/>
      <c r="AT9" s="25">
        <v>35000</v>
      </c>
      <c r="AU9" s="14">
        <f t="shared" si="0"/>
        <v>0</v>
      </c>
      <c r="BC9" s="25"/>
      <c r="BD9" s="25"/>
    </row>
    <row r="10" spans="1:56" x14ac:dyDescent="0.25">
      <c r="A10" t="s">
        <v>36</v>
      </c>
      <c r="B10" t="s">
        <v>37</v>
      </c>
      <c r="C10" t="s">
        <v>94</v>
      </c>
      <c r="D10" t="s">
        <v>35</v>
      </c>
      <c r="E10" t="s">
        <v>32</v>
      </c>
      <c r="F10" s="19" t="s">
        <v>29</v>
      </c>
      <c r="G10" s="28">
        <v>0</v>
      </c>
      <c r="H10" s="12">
        <v>0</v>
      </c>
      <c r="I10" s="12">
        <f t="shared" ref="I10:I15" si="5">+G10-H10</f>
        <v>0</v>
      </c>
      <c r="J10" s="31"/>
      <c r="L10" s="12">
        <v>1810.9</v>
      </c>
      <c r="N10" s="12"/>
      <c r="O10" s="12"/>
      <c r="P10" s="12"/>
      <c r="Q10" s="28">
        <v>0</v>
      </c>
      <c r="R10" s="28">
        <v>0</v>
      </c>
      <c r="S10" s="28">
        <v>11120.039448011634</v>
      </c>
      <c r="T10" s="28">
        <v>12569.044588314589</v>
      </c>
      <c r="U10" s="28">
        <v>1000.0035474830606</v>
      </c>
      <c r="V10" s="28">
        <v>0</v>
      </c>
      <c r="W10" s="28">
        <v>3000.0106424491819</v>
      </c>
      <c r="X10" s="28">
        <v>500.00177374153031</v>
      </c>
      <c r="Y10" s="28">
        <v>0</v>
      </c>
      <c r="Z10" s="28">
        <v>0</v>
      </c>
      <c r="AA10" s="28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I10" s="28">
        <f t="shared" si="4"/>
        <v>28189.1</v>
      </c>
      <c r="AJ10" s="30"/>
      <c r="AK10" s="12">
        <f>+AI10+L10</f>
        <v>30000</v>
      </c>
      <c r="AL10" s="12">
        <v>30000</v>
      </c>
      <c r="AM10" s="12">
        <f t="shared" si="3"/>
        <v>0</v>
      </c>
      <c r="AN10" s="13"/>
      <c r="AO10" s="17">
        <v>0</v>
      </c>
      <c r="AP10" s="25"/>
      <c r="AQ10" s="14"/>
      <c r="AT10" s="25">
        <v>30000.138319401671</v>
      </c>
      <c r="AU10" s="14">
        <f t="shared" si="0"/>
        <v>-0.13831940167074208</v>
      </c>
      <c r="BC10" s="25"/>
      <c r="BD10" s="25"/>
    </row>
    <row r="11" spans="1:56" x14ac:dyDescent="0.25">
      <c r="A11" t="s">
        <v>38</v>
      </c>
      <c r="B11" t="s">
        <v>39</v>
      </c>
      <c r="C11" t="s">
        <v>94</v>
      </c>
      <c r="D11" t="s">
        <v>35</v>
      </c>
      <c r="E11" t="s">
        <v>32</v>
      </c>
      <c r="F11" s="19" t="s">
        <v>17</v>
      </c>
      <c r="G11" s="28">
        <v>6934.4035664899693</v>
      </c>
      <c r="H11" s="12">
        <v>6530.8099999999995</v>
      </c>
      <c r="I11" s="12">
        <f t="shared" si="5"/>
        <v>403.59356648996982</v>
      </c>
      <c r="J11" s="31"/>
      <c r="L11" s="12">
        <v>58254.000000000007</v>
      </c>
      <c r="N11" s="12"/>
      <c r="O11" s="12"/>
      <c r="P11" s="12"/>
      <c r="Q11" s="28">
        <v>0</v>
      </c>
      <c r="R11" s="28">
        <v>0</v>
      </c>
      <c r="S11" s="28">
        <v>3174.4054482940992</v>
      </c>
      <c r="T11" s="28">
        <v>4571.5945517058935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I11" s="28">
        <f t="shared" si="4"/>
        <v>7745.9999999999927</v>
      </c>
      <c r="AK11" s="12">
        <f>+AI11+L11</f>
        <v>66000</v>
      </c>
      <c r="AL11" s="12">
        <v>66000</v>
      </c>
      <c r="AM11" s="12">
        <f t="shared" si="3"/>
        <v>0</v>
      </c>
      <c r="AN11" s="13"/>
      <c r="AO11" s="17">
        <v>200</v>
      </c>
      <c r="AP11" s="25"/>
      <c r="AQ11" s="14"/>
      <c r="AT11" s="25">
        <v>66000</v>
      </c>
      <c r="AU11" s="14">
        <f t="shared" si="0"/>
        <v>0</v>
      </c>
      <c r="BC11" s="25"/>
      <c r="BD11" s="25"/>
    </row>
    <row r="12" spans="1:56" x14ac:dyDescent="0.25">
      <c r="A12" t="s">
        <v>40</v>
      </c>
      <c r="B12" t="s">
        <v>41</v>
      </c>
      <c r="C12" t="s">
        <v>41</v>
      </c>
      <c r="D12" t="s">
        <v>42</v>
      </c>
      <c r="E12" t="s">
        <v>30</v>
      </c>
      <c r="F12" s="19" t="s">
        <v>15</v>
      </c>
      <c r="G12" s="28">
        <v>2500</v>
      </c>
      <c r="H12" s="12">
        <v>0</v>
      </c>
      <c r="I12" s="12">
        <f t="shared" si="5"/>
        <v>2500</v>
      </c>
      <c r="J12" s="31"/>
      <c r="L12" s="12">
        <v>150000</v>
      </c>
      <c r="N12" s="12"/>
      <c r="O12" s="12"/>
      <c r="P12" s="12"/>
      <c r="Q12" s="28">
        <v>0</v>
      </c>
      <c r="R12" s="28">
        <v>0</v>
      </c>
      <c r="S12" s="28">
        <v>93000</v>
      </c>
      <c r="T12" s="28">
        <v>0</v>
      </c>
      <c r="U12" s="28">
        <v>6000</v>
      </c>
      <c r="V12" s="28">
        <v>0</v>
      </c>
      <c r="W12" s="28">
        <v>0</v>
      </c>
      <c r="X12" s="28">
        <v>1000</v>
      </c>
      <c r="Y12" s="28">
        <v>0</v>
      </c>
      <c r="Z12" s="28">
        <v>0</v>
      </c>
      <c r="AA12" s="28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I12" s="28">
        <f t="shared" si="4"/>
        <v>100000</v>
      </c>
      <c r="AK12" s="12">
        <f>+AI12+L12</f>
        <v>250000</v>
      </c>
      <c r="AL12" s="12">
        <v>250000</v>
      </c>
      <c r="AM12" s="12">
        <f t="shared" si="3"/>
        <v>0</v>
      </c>
      <c r="AN12" s="13"/>
      <c r="AO12" s="17">
        <v>0</v>
      </c>
      <c r="AP12" s="25"/>
      <c r="AQ12" s="14"/>
      <c r="AT12" s="25">
        <v>250000</v>
      </c>
      <c r="AU12" s="14">
        <f t="shared" si="0"/>
        <v>0</v>
      </c>
      <c r="BC12" s="25"/>
      <c r="BD12" s="25"/>
    </row>
    <row r="13" spans="1:56" x14ac:dyDescent="0.25">
      <c r="A13" t="s">
        <v>43</v>
      </c>
      <c r="B13" t="s">
        <v>70</v>
      </c>
      <c r="C13" t="s">
        <v>64</v>
      </c>
      <c r="D13" t="s">
        <v>35</v>
      </c>
      <c r="E13" t="s">
        <v>30</v>
      </c>
      <c r="F13" s="19" t="s">
        <v>16</v>
      </c>
      <c r="G13" s="28">
        <v>3561.4896524239516</v>
      </c>
      <c r="H13" s="12">
        <v>1774</v>
      </c>
      <c r="I13" s="12">
        <f t="shared" si="5"/>
        <v>1787.4896524239516</v>
      </c>
      <c r="J13" s="31"/>
      <c r="L13" s="12">
        <v>12961.539999999999</v>
      </c>
      <c r="N13" s="12"/>
      <c r="O13" s="12"/>
      <c r="P13" s="12"/>
      <c r="Q13" s="28">
        <v>0</v>
      </c>
      <c r="R13" s="28">
        <v>0</v>
      </c>
      <c r="S13" s="28">
        <v>4204.108622917006</v>
      </c>
      <c r="T13" s="28">
        <v>2043.7923573793626</v>
      </c>
      <c r="U13" s="28">
        <v>2043.7923573793626</v>
      </c>
      <c r="V13" s="28">
        <v>2023.4469130977579</v>
      </c>
      <c r="W13" s="28">
        <v>4205.9582087607878</v>
      </c>
      <c r="X13" s="28">
        <v>1294.71009064756</v>
      </c>
      <c r="Y13" s="28">
        <v>1189.2836975519729</v>
      </c>
      <c r="Z13" s="28">
        <v>32.367752266189001</v>
      </c>
      <c r="AA13" s="28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I13" s="28">
        <f t="shared" si="4"/>
        <v>17037.46</v>
      </c>
      <c r="AK13" s="12">
        <f>+AI13+L13</f>
        <v>29999</v>
      </c>
      <c r="AL13" s="12">
        <v>29998.999999999993</v>
      </c>
      <c r="AM13" s="12">
        <f t="shared" si="3"/>
        <v>0</v>
      </c>
      <c r="AN13" s="13"/>
      <c r="AO13" s="17">
        <v>5724.6300000000047</v>
      </c>
      <c r="AP13" s="25"/>
      <c r="AQ13" s="14"/>
      <c r="AT13" s="25">
        <v>30720.198260869569</v>
      </c>
      <c r="AU13" s="14">
        <f t="shared" si="0"/>
        <v>-721.19826086957619</v>
      </c>
      <c r="BC13" s="25"/>
      <c r="BD13" s="25"/>
    </row>
    <row r="14" spans="1:56" ht="26.25" x14ac:dyDescent="0.25">
      <c r="A14" t="s">
        <v>44</v>
      </c>
      <c r="B14" t="s">
        <v>45</v>
      </c>
      <c r="C14" t="s">
        <v>64</v>
      </c>
      <c r="D14" t="s">
        <v>35</v>
      </c>
      <c r="E14" t="s">
        <v>30</v>
      </c>
      <c r="F14" s="19">
        <v>2016</v>
      </c>
      <c r="G14" s="28">
        <v>6021.5598927334531</v>
      </c>
      <c r="H14" s="12">
        <v>1551.04</v>
      </c>
      <c r="I14" s="12">
        <f t="shared" si="5"/>
        <v>4470.5198927334532</v>
      </c>
      <c r="J14" s="32" t="s">
        <v>100</v>
      </c>
      <c r="L14" s="12">
        <v>54688.130000000005</v>
      </c>
      <c r="N14" s="12"/>
      <c r="O14" s="12"/>
      <c r="P14" s="12"/>
      <c r="Q14" s="28">
        <v>0</v>
      </c>
      <c r="R14" s="28">
        <v>0</v>
      </c>
      <c r="S14" s="28">
        <v>17269.192500116787</v>
      </c>
      <c r="T14" s="28">
        <v>18164.527668519648</v>
      </c>
      <c r="U14" s="28">
        <v>15231.776250759101</v>
      </c>
      <c r="V14" s="28">
        <v>19406.314240668944</v>
      </c>
      <c r="W14" s="28">
        <v>6060.8853132153044</v>
      </c>
      <c r="X14" s="28">
        <v>10105.504026720233</v>
      </c>
      <c r="Y14" s="28">
        <v>0</v>
      </c>
      <c r="Z14" s="28">
        <v>0</v>
      </c>
      <c r="AA14" s="28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I14" s="28">
        <f t="shared" si="4"/>
        <v>86238.200000000012</v>
      </c>
      <c r="AK14" s="12">
        <f>+AI14+L14</f>
        <v>140926.33000000002</v>
      </c>
      <c r="AL14" s="12">
        <v>147205.58000000007</v>
      </c>
      <c r="AM14" s="12">
        <f t="shared" si="3"/>
        <v>6279.2500000000582</v>
      </c>
      <c r="AN14" s="13"/>
      <c r="AO14" s="17">
        <v>35648.085621599996</v>
      </c>
      <c r="AP14" s="25"/>
      <c r="AQ14" s="14"/>
      <c r="AT14" s="25">
        <v>130150.47247596894</v>
      </c>
      <c r="AU14" s="14">
        <f t="shared" si="0"/>
        <v>17055.107524031133</v>
      </c>
      <c r="BA14" s="25"/>
    </row>
    <row r="15" spans="1:56" s="25" customFormat="1" x14ac:dyDescent="0.25">
      <c r="A15" s="25" t="s">
        <v>68</v>
      </c>
      <c r="B15" s="25" t="s">
        <v>69</v>
      </c>
      <c r="C15" s="25" t="s">
        <v>64</v>
      </c>
      <c r="D15" s="25" t="s">
        <v>35</v>
      </c>
      <c r="E15" s="25" t="s">
        <v>30</v>
      </c>
      <c r="F15" s="19"/>
      <c r="G15" s="28">
        <v>11428.699999999983</v>
      </c>
      <c r="H15" s="28">
        <v>10818.4</v>
      </c>
      <c r="I15" s="28">
        <f t="shared" si="5"/>
        <v>610.2999999999829</v>
      </c>
      <c r="J15" s="31"/>
      <c r="L15" s="28">
        <v>139939.5</v>
      </c>
      <c r="N15" s="28"/>
      <c r="O15" s="28"/>
      <c r="P15" s="28"/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G15" s="28">
        <v>0</v>
      </c>
      <c r="AI15" s="28">
        <f t="shared" si="4"/>
        <v>0</v>
      </c>
      <c r="AK15" s="28">
        <f>+AI15+L15</f>
        <v>139939.5</v>
      </c>
      <c r="AL15" s="28">
        <v>140549.79999999999</v>
      </c>
      <c r="AM15" s="28">
        <f t="shared" si="3"/>
        <v>610.29999999998836</v>
      </c>
      <c r="AN15" s="24"/>
      <c r="AO15" s="17">
        <v>0</v>
      </c>
      <c r="AQ15" s="14"/>
      <c r="AT15" s="25">
        <v>142999.81150869373</v>
      </c>
      <c r="AU15" s="14">
        <f t="shared" si="0"/>
        <v>-2450.011508693744</v>
      </c>
    </row>
    <row r="16" spans="1:56" s="25" customFormat="1" x14ac:dyDescent="0.25">
      <c r="A16" s="25" t="s">
        <v>71</v>
      </c>
      <c r="B16" s="25" t="s">
        <v>72</v>
      </c>
      <c r="C16" s="25" t="s">
        <v>64</v>
      </c>
      <c r="D16" s="25" t="s">
        <v>35</v>
      </c>
      <c r="E16" s="25" t="s">
        <v>30</v>
      </c>
      <c r="F16" s="19"/>
      <c r="G16" s="28">
        <v>2669.0665628753177</v>
      </c>
      <c r="H16" s="28">
        <v>1202.9000000000001</v>
      </c>
      <c r="I16" s="28">
        <f t="shared" ref="I16:I25" si="6">+G16-H16</f>
        <v>1466.1665628753176</v>
      </c>
      <c r="J16" s="31"/>
      <c r="L16" s="28">
        <v>83821.600000000006</v>
      </c>
      <c r="N16" s="28"/>
      <c r="O16" s="28"/>
      <c r="P16" s="28"/>
      <c r="Q16" s="28">
        <v>0</v>
      </c>
      <c r="R16" s="28">
        <v>0</v>
      </c>
      <c r="S16" s="28">
        <v>4063.0561175061189</v>
      </c>
      <c r="T16" s="28">
        <v>8792.2051773529838</v>
      </c>
      <c r="U16" s="28">
        <v>7868.9848429605681</v>
      </c>
      <c r="V16" s="28">
        <v>110.83077243606434</v>
      </c>
      <c r="W16" s="28">
        <v>110.83077243606434</v>
      </c>
      <c r="X16" s="28">
        <v>110.83077243606434</v>
      </c>
      <c r="Y16" s="28">
        <v>110.83077243606434</v>
      </c>
      <c r="Z16" s="28">
        <v>110.83077243606434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I16" s="28">
        <f t="shared" si="4"/>
        <v>21278.399999999991</v>
      </c>
      <c r="AK16" s="28">
        <f>+AI16+L16</f>
        <v>105100</v>
      </c>
      <c r="AL16" s="28">
        <v>105100</v>
      </c>
      <c r="AM16" s="28">
        <f t="shared" ref="AM16:AM25" si="7">+AL16-AK16</f>
        <v>0</v>
      </c>
      <c r="AN16" s="24"/>
      <c r="AO16" s="17">
        <v>5815</v>
      </c>
      <c r="AQ16" s="14"/>
      <c r="AT16" s="25">
        <v>104499.94214876034</v>
      </c>
      <c r="AU16" s="14">
        <f t="shared" si="0"/>
        <v>600.05785123966052</v>
      </c>
    </row>
    <row r="17" spans="1:53" s="25" customFormat="1" x14ac:dyDescent="0.25">
      <c r="A17" s="25" t="s">
        <v>73</v>
      </c>
      <c r="B17" s="25" t="s">
        <v>74</v>
      </c>
      <c r="C17" s="25" t="s">
        <v>64</v>
      </c>
      <c r="D17" s="25" t="s">
        <v>35</v>
      </c>
      <c r="E17" s="25" t="s">
        <v>30</v>
      </c>
      <c r="F17" s="19"/>
      <c r="G17" s="28">
        <v>10000</v>
      </c>
      <c r="H17" s="28">
        <v>9777.5</v>
      </c>
      <c r="I17" s="28">
        <f t="shared" si="6"/>
        <v>222.5</v>
      </c>
      <c r="J17" s="31"/>
      <c r="L17" s="28">
        <v>9877.5</v>
      </c>
      <c r="N17" s="28"/>
      <c r="O17" s="28"/>
      <c r="P17" s="28"/>
      <c r="Q17" s="28">
        <v>0</v>
      </c>
      <c r="R17" s="28">
        <v>0</v>
      </c>
      <c r="S17" s="28">
        <v>62590.270997315733</v>
      </c>
      <c r="T17" s="28">
        <v>33305.402831686064</v>
      </c>
      <c r="U17" s="28">
        <v>1076.826170998193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I17" s="28">
        <f t="shared" si="4"/>
        <v>96972.499999999985</v>
      </c>
      <c r="AK17" s="28">
        <f>+AI17+L17</f>
        <v>106849.99999999999</v>
      </c>
      <c r="AL17" s="28">
        <v>123004.63387409506</v>
      </c>
      <c r="AM17" s="28">
        <f t="shared" si="7"/>
        <v>16154.633874095074</v>
      </c>
      <c r="AN17" s="24"/>
      <c r="AO17" s="17">
        <v>36777.5</v>
      </c>
      <c r="AQ17" s="14"/>
      <c r="AT17" s="25">
        <v>116500.5</v>
      </c>
      <c r="AU17" s="14">
        <f t="shared" si="0"/>
        <v>6504.1338740950596</v>
      </c>
    </row>
    <row r="18" spans="1:53" s="25" customFormat="1" x14ac:dyDescent="0.25">
      <c r="A18" s="25" t="s">
        <v>75</v>
      </c>
      <c r="B18" s="25" t="s">
        <v>76</v>
      </c>
      <c r="C18" s="25" t="s">
        <v>64</v>
      </c>
      <c r="D18" s="25" t="s">
        <v>35</v>
      </c>
      <c r="E18" s="25" t="s">
        <v>30</v>
      </c>
      <c r="F18" s="19"/>
      <c r="G18" s="28">
        <v>13282</v>
      </c>
      <c r="H18" s="28">
        <v>32</v>
      </c>
      <c r="I18" s="28">
        <f t="shared" si="6"/>
        <v>13250</v>
      </c>
      <c r="J18" s="34" t="s">
        <v>101</v>
      </c>
      <c r="L18" s="28">
        <v>37688</v>
      </c>
      <c r="N18" s="28"/>
      <c r="O18" s="28"/>
      <c r="P18" s="28"/>
      <c r="Q18" s="28">
        <v>0</v>
      </c>
      <c r="R18" s="28">
        <v>0</v>
      </c>
      <c r="S18" s="28">
        <v>62289.139334729014</v>
      </c>
      <c r="T18" s="28">
        <v>2601.0079863534156</v>
      </c>
      <c r="U18" s="28">
        <v>6863.6599209118403</v>
      </c>
      <c r="V18" s="28">
        <v>5658.1927580057381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G18" s="28">
        <v>0</v>
      </c>
      <c r="AI18" s="28">
        <f t="shared" si="4"/>
        <v>77412.000000000015</v>
      </c>
      <c r="AK18" s="28">
        <f>+AI18+L18</f>
        <v>115100.00000000001</v>
      </c>
      <c r="AL18" s="28">
        <v>108500</v>
      </c>
      <c r="AM18" s="28">
        <f t="shared" si="7"/>
        <v>-6600.0000000000146</v>
      </c>
      <c r="AN18" s="24"/>
      <c r="AO18" s="17">
        <v>39451</v>
      </c>
      <c r="AQ18" s="14"/>
      <c r="AT18" s="25">
        <v>108500</v>
      </c>
      <c r="AU18" s="14">
        <f t="shared" si="0"/>
        <v>0</v>
      </c>
    </row>
    <row r="19" spans="1:53" s="25" customFormat="1" x14ac:dyDescent="0.25">
      <c r="A19" s="25" t="s">
        <v>77</v>
      </c>
      <c r="B19" s="25" t="s">
        <v>78</v>
      </c>
      <c r="C19" s="25" t="s">
        <v>64</v>
      </c>
      <c r="D19" s="25" t="s">
        <v>35</v>
      </c>
      <c r="E19" s="25" t="s">
        <v>30</v>
      </c>
      <c r="F19" s="19"/>
      <c r="G19" s="28">
        <v>39250</v>
      </c>
      <c r="H19" s="28">
        <v>0</v>
      </c>
      <c r="I19" s="28">
        <f t="shared" si="6"/>
        <v>39250</v>
      </c>
      <c r="J19" s="34" t="s">
        <v>102</v>
      </c>
      <c r="L19" s="28">
        <v>45000</v>
      </c>
      <c r="N19" s="28"/>
      <c r="O19" s="28"/>
      <c r="P19" s="28"/>
      <c r="Q19" s="28">
        <v>0</v>
      </c>
      <c r="R19" s="28">
        <v>0</v>
      </c>
      <c r="S19" s="28">
        <v>73675</v>
      </c>
      <c r="T19" s="28">
        <v>2425</v>
      </c>
      <c r="U19" s="28">
        <v>0</v>
      </c>
      <c r="V19" s="28">
        <v>8000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I19" s="28">
        <f t="shared" si="4"/>
        <v>84100</v>
      </c>
      <c r="AK19" s="28">
        <f>+AI19+L19</f>
        <v>129100</v>
      </c>
      <c r="AL19" s="28">
        <v>128500</v>
      </c>
      <c r="AM19" s="28">
        <f t="shared" si="7"/>
        <v>-600</v>
      </c>
      <c r="AN19" s="24"/>
      <c r="AO19" s="17">
        <v>45000</v>
      </c>
      <c r="AQ19" s="14"/>
      <c r="AT19" s="25">
        <v>128500</v>
      </c>
      <c r="AU19" s="14">
        <f t="shared" si="0"/>
        <v>0</v>
      </c>
      <c r="BA19"/>
    </row>
    <row r="20" spans="1:53" s="25" customFormat="1" x14ac:dyDescent="0.25">
      <c r="A20" s="25" t="s">
        <v>79</v>
      </c>
      <c r="B20" s="25" t="s">
        <v>80</v>
      </c>
      <c r="C20" s="25" t="s">
        <v>64</v>
      </c>
      <c r="D20" s="25" t="s">
        <v>35</v>
      </c>
      <c r="E20" s="25" t="s">
        <v>30</v>
      </c>
      <c r="F20" s="19"/>
      <c r="G20" s="28">
        <v>0</v>
      </c>
      <c r="H20" s="28">
        <v>0</v>
      </c>
      <c r="I20" s="28">
        <f t="shared" si="6"/>
        <v>0</v>
      </c>
      <c r="J20" s="34"/>
      <c r="L20" s="28">
        <v>0</v>
      </c>
      <c r="N20" s="28"/>
      <c r="O20" s="28"/>
      <c r="P20" s="28"/>
      <c r="Q20" s="28">
        <v>0</v>
      </c>
      <c r="R20" s="28">
        <v>0</v>
      </c>
      <c r="S20" s="28">
        <v>85550</v>
      </c>
      <c r="T20" s="28">
        <v>2450</v>
      </c>
      <c r="U20" s="28">
        <v>42400</v>
      </c>
      <c r="V20" s="28">
        <v>6100</v>
      </c>
      <c r="W20" s="28">
        <v>16700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G20" s="28">
        <v>0</v>
      </c>
      <c r="AI20" s="28">
        <f t="shared" si="4"/>
        <v>153200</v>
      </c>
      <c r="AK20" s="28">
        <f>+AI20+L20</f>
        <v>153200</v>
      </c>
      <c r="AL20" s="28">
        <v>142200</v>
      </c>
      <c r="AM20" s="28">
        <f t="shared" si="7"/>
        <v>-11000</v>
      </c>
      <c r="AN20" s="24"/>
      <c r="AO20" s="17">
        <v>0</v>
      </c>
      <c r="AQ20" s="14"/>
      <c r="AT20" s="25">
        <v>141000</v>
      </c>
      <c r="AU20" s="14">
        <f t="shared" si="0"/>
        <v>1200</v>
      </c>
      <c r="BA20"/>
    </row>
    <row r="21" spans="1:53" s="25" customFormat="1" x14ac:dyDescent="0.25">
      <c r="A21" s="25" t="s">
        <v>81</v>
      </c>
      <c r="B21" s="25" t="s">
        <v>82</v>
      </c>
      <c r="C21" s="25" t="s">
        <v>64</v>
      </c>
      <c r="D21" s="25" t="s">
        <v>35</v>
      </c>
      <c r="E21" s="25" t="s">
        <v>30</v>
      </c>
      <c r="F21" s="19"/>
      <c r="G21" s="28">
        <v>6965</v>
      </c>
      <c r="H21" s="28">
        <v>0</v>
      </c>
      <c r="I21" s="28">
        <f t="shared" si="6"/>
        <v>6965</v>
      </c>
      <c r="J21" s="34" t="s">
        <v>105</v>
      </c>
      <c r="L21" s="28">
        <v>28235</v>
      </c>
      <c r="N21" s="28"/>
      <c r="O21" s="28"/>
      <c r="P21" s="28"/>
      <c r="Q21" s="28">
        <v>0</v>
      </c>
      <c r="R21" s="28">
        <v>0</v>
      </c>
      <c r="S21" s="28">
        <v>6965</v>
      </c>
      <c r="T21" s="28">
        <v>0</v>
      </c>
      <c r="U21" s="28">
        <v>12000</v>
      </c>
      <c r="V21" s="28">
        <v>0</v>
      </c>
      <c r="W21" s="28">
        <v>13800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I21" s="28">
        <f t="shared" si="4"/>
        <v>32765</v>
      </c>
      <c r="AK21" s="28">
        <f>+AI21+L21</f>
        <v>61000</v>
      </c>
      <c r="AL21" s="28">
        <v>55000</v>
      </c>
      <c r="AM21" s="28">
        <f t="shared" si="7"/>
        <v>-6000</v>
      </c>
      <c r="AN21" s="24"/>
      <c r="AO21" s="17">
        <v>6800</v>
      </c>
      <c r="AQ21" s="14"/>
      <c r="AT21" s="25">
        <v>55000</v>
      </c>
      <c r="AU21" s="14">
        <f t="shared" si="0"/>
        <v>0</v>
      </c>
      <c r="BA21"/>
    </row>
    <row r="22" spans="1:53" s="25" customFormat="1" x14ac:dyDescent="0.25">
      <c r="A22" s="25" t="s">
        <v>83</v>
      </c>
      <c r="B22" s="25" t="s">
        <v>84</v>
      </c>
      <c r="C22" s="25" t="s">
        <v>64</v>
      </c>
      <c r="D22" s="25" t="s">
        <v>35</v>
      </c>
      <c r="E22" s="25" t="s">
        <v>30</v>
      </c>
      <c r="F22" s="19"/>
      <c r="G22" s="28">
        <v>0</v>
      </c>
      <c r="H22" s="28">
        <v>0</v>
      </c>
      <c r="I22" s="28">
        <f t="shared" si="6"/>
        <v>0</v>
      </c>
      <c r="J22" s="31"/>
      <c r="L22" s="28">
        <v>0</v>
      </c>
      <c r="N22" s="28"/>
      <c r="O22" s="28"/>
      <c r="P22" s="28"/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15000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28">
        <v>0</v>
      </c>
      <c r="AI22" s="28">
        <f t="shared" si="4"/>
        <v>15000</v>
      </c>
      <c r="AK22" s="28">
        <f>+AI22+L22</f>
        <v>15000</v>
      </c>
      <c r="AL22" s="28">
        <v>15000</v>
      </c>
      <c r="AM22" s="28">
        <f t="shared" si="7"/>
        <v>0</v>
      </c>
      <c r="AN22" s="24"/>
      <c r="AO22" s="17">
        <v>0</v>
      </c>
      <c r="AQ22" s="14"/>
      <c r="AT22" s="25">
        <v>15000</v>
      </c>
      <c r="AU22" s="14">
        <f t="shared" si="0"/>
        <v>0</v>
      </c>
      <c r="BA22"/>
    </row>
    <row r="23" spans="1:53" s="25" customFormat="1" x14ac:dyDescent="0.25">
      <c r="A23" s="25" t="s">
        <v>85</v>
      </c>
      <c r="B23" s="25" t="s">
        <v>86</v>
      </c>
      <c r="C23" s="25" t="s">
        <v>64</v>
      </c>
      <c r="D23" s="25" t="s">
        <v>35</v>
      </c>
      <c r="E23" s="25" t="s">
        <v>30</v>
      </c>
      <c r="F23" s="19"/>
      <c r="G23" s="28">
        <v>0</v>
      </c>
      <c r="H23" s="28">
        <v>0</v>
      </c>
      <c r="I23" s="28">
        <f t="shared" si="6"/>
        <v>0</v>
      </c>
      <c r="J23" s="31"/>
      <c r="L23" s="28">
        <v>0</v>
      </c>
      <c r="N23" s="28"/>
      <c r="O23" s="28"/>
      <c r="P23" s="28"/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25000</v>
      </c>
      <c r="W23" s="28">
        <v>0</v>
      </c>
      <c r="X23" s="28">
        <v>95000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G23" s="28">
        <v>0</v>
      </c>
      <c r="AI23" s="28">
        <f t="shared" si="4"/>
        <v>120000</v>
      </c>
      <c r="AK23" s="28">
        <f>+AI23+L23</f>
        <v>120000</v>
      </c>
      <c r="AL23" s="28">
        <v>120000</v>
      </c>
      <c r="AM23" s="28">
        <f t="shared" si="7"/>
        <v>0</v>
      </c>
      <c r="AN23" s="24"/>
      <c r="AO23" s="17">
        <v>0</v>
      </c>
      <c r="AQ23" s="14"/>
      <c r="AT23" s="25">
        <v>120000</v>
      </c>
      <c r="AU23" s="14">
        <f t="shared" si="0"/>
        <v>0</v>
      </c>
      <c r="BA23"/>
    </row>
    <row r="24" spans="1:53" s="25" customFormat="1" x14ac:dyDescent="0.25">
      <c r="A24" s="25" t="s">
        <v>87</v>
      </c>
      <c r="B24" s="25" t="s">
        <v>88</v>
      </c>
      <c r="C24" s="25" t="s">
        <v>64</v>
      </c>
      <c r="D24" s="25" t="s">
        <v>35</v>
      </c>
      <c r="E24" s="25" t="s">
        <v>30</v>
      </c>
      <c r="F24" s="19"/>
      <c r="G24" s="28">
        <v>291.50412761450889</v>
      </c>
      <c r="H24" s="28">
        <v>0</v>
      </c>
      <c r="I24" s="28">
        <f t="shared" si="6"/>
        <v>291.50412761450889</v>
      </c>
      <c r="J24" s="31"/>
      <c r="L24" s="28">
        <v>8320.75</v>
      </c>
      <c r="N24" s="28"/>
      <c r="O24" s="28"/>
      <c r="P24" s="28"/>
      <c r="Q24" s="28">
        <v>0</v>
      </c>
      <c r="R24" s="28">
        <v>0</v>
      </c>
      <c r="S24" s="28">
        <v>7583.5434302799667</v>
      </c>
      <c r="T24" s="28">
        <v>3595.7765697200325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I24" s="28">
        <f t="shared" si="4"/>
        <v>11179.32</v>
      </c>
      <c r="AK24" s="28">
        <f>+AI24+L24</f>
        <v>19500.07</v>
      </c>
      <c r="AL24" s="28">
        <v>19499.68</v>
      </c>
      <c r="AM24" s="28">
        <f t="shared" si="7"/>
        <v>-0.38999999999941792</v>
      </c>
      <c r="AN24" s="24"/>
      <c r="AO24" s="17">
        <v>0</v>
      </c>
      <c r="AQ24" s="14"/>
      <c r="AT24" s="25">
        <v>40500.087546804018</v>
      </c>
      <c r="AU24" s="14">
        <f t="shared" si="0"/>
        <v>-21000.407546804017</v>
      </c>
    </row>
    <row r="25" spans="1:53" s="25" customFormat="1" x14ac:dyDescent="0.25">
      <c r="A25" s="25" t="s">
        <v>89</v>
      </c>
      <c r="B25" s="25" t="s">
        <v>90</v>
      </c>
      <c r="C25" s="25" t="s">
        <v>64</v>
      </c>
      <c r="D25" s="25" t="s">
        <v>35</v>
      </c>
      <c r="E25" s="25" t="s">
        <v>30</v>
      </c>
      <c r="F25" s="19"/>
      <c r="G25" s="28">
        <v>504</v>
      </c>
      <c r="H25" s="28">
        <v>0</v>
      </c>
      <c r="I25" s="28">
        <f t="shared" si="6"/>
        <v>504</v>
      </c>
      <c r="J25" s="31"/>
      <c r="L25" s="28">
        <v>4470</v>
      </c>
      <c r="N25" s="28"/>
      <c r="O25" s="28"/>
      <c r="P25" s="28"/>
      <c r="Q25" s="28">
        <v>0</v>
      </c>
      <c r="R25" s="28">
        <v>0</v>
      </c>
      <c r="S25" s="28">
        <v>2104</v>
      </c>
      <c r="T25" s="28">
        <v>2500</v>
      </c>
      <c r="U25" s="28">
        <v>2114</v>
      </c>
      <c r="V25" s="28">
        <v>2307</v>
      </c>
      <c r="W25" s="28">
        <v>2305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I25" s="28">
        <f t="shared" si="4"/>
        <v>11330</v>
      </c>
      <c r="AK25" s="28">
        <f>+AI25+L25</f>
        <v>15800</v>
      </c>
      <c r="AL25" s="28">
        <v>15800</v>
      </c>
      <c r="AM25" s="28">
        <f t="shared" si="7"/>
        <v>0</v>
      </c>
      <c r="AN25" s="24"/>
      <c r="AO25" s="17">
        <v>504</v>
      </c>
      <c r="AQ25" s="14"/>
      <c r="AT25" s="25">
        <v>17700</v>
      </c>
      <c r="AU25" s="14">
        <f t="shared" si="0"/>
        <v>-1900</v>
      </c>
      <c r="BA25"/>
    </row>
    <row r="26" spans="1:53" x14ac:dyDescent="0.25">
      <c r="A26" t="s">
        <v>46</v>
      </c>
      <c r="B26" t="s">
        <v>47</v>
      </c>
      <c r="C26" t="s">
        <v>91</v>
      </c>
      <c r="D26" t="s">
        <v>35</v>
      </c>
      <c r="E26" t="s">
        <v>21</v>
      </c>
      <c r="F26" s="19" t="s">
        <v>17</v>
      </c>
      <c r="G26" s="28">
        <v>0</v>
      </c>
      <c r="H26" s="12">
        <v>0</v>
      </c>
      <c r="I26" s="12">
        <f>+G26-H26</f>
        <v>0</v>
      </c>
      <c r="J26" s="31"/>
      <c r="L26" s="12">
        <v>0</v>
      </c>
      <c r="N26" s="12"/>
      <c r="O26" s="12"/>
      <c r="P26" s="12"/>
      <c r="Q26" s="28">
        <v>0</v>
      </c>
      <c r="R26" s="28">
        <v>0</v>
      </c>
      <c r="S26" s="28">
        <v>20000</v>
      </c>
      <c r="T26" s="28">
        <v>20000</v>
      </c>
      <c r="U26" s="28">
        <v>0</v>
      </c>
      <c r="V26" s="28">
        <v>5000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I26" s="28">
        <f t="shared" si="4"/>
        <v>45000</v>
      </c>
      <c r="AK26" s="12">
        <f>+AI26+L26</f>
        <v>45000</v>
      </c>
      <c r="AL26" s="12">
        <v>45000</v>
      </c>
      <c r="AM26" s="12">
        <f>+AL26-AK26</f>
        <v>0</v>
      </c>
      <c r="AN26" s="13"/>
      <c r="AO26" s="17">
        <v>0</v>
      </c>
      <c r="AP26" s="25"/>
      <c r="AQ26" s="14"/>
      <c r="AT26" s="25">
        <v>45000</v>
      </c>
      <c r="AU26" s="14">
        <f t="shared" si="0"/>
        <v>0</v>
      </c>
    </row>
    <row r="27" spans="1:53" ht="26.25" x14ac:dyDescent="0.25">
      <c r="A27" t="s">
        <v>48</v>
      </c>
      <c r="B27" t="s">
        <v>49</v>
      </c>
      <c r="C27" t="s">
        <v>96</v>
      </c>
      <c r="D27" t="s">
        <v>35</v>
      </c>
      <c r="E27" t="s">
        <v>32</v>
      </c>
      <c r="F27" s="19" t="s">
        <v>15</v>
      </c>
      <c r="G27" s="28">
        <v>1372.0356277448207</v>
      </c>
      <c r="H27" s="12">
        <v>130254.74</v>
      </c>
      <c r="I27" s="12">
        <f>+G27-H27</f>
        <v>-128882.70437225519</v>
      </c>
      <c r="J27" s="32" t="s">
        <v>106</v>
      </c>
      <c r="L27" s="12">
        <v>331013.31</v>
      </c>
      <c r="N27" s="12"/>
      <c r="O27" s="12"/>
      <c r="P27" s="12"/>
      <c r="Q27" s="28">
        <v>0</v>
      </c>
      <c r="R27" s="28">
        <v>0</v>
      </c>
      <c r="S27" s="28">
        <v>138212.16456110249</v>
      </c>
      <c r="T27" s="28">
        <v>94664.252592716977</v>
      </c>
      <c r="U27" s="28">
        <v>9613.7610637583275</v>
      </c>
      <c r="V27" s="28">
        <v>0</v>
      </c>
      <c r="W27" s="28">
        <v>30944.511782422196</v>
      </c>
      <c r="X27" s="28">
        <v>0</v>
      </c>
      <c r="Y27" s="28">
        <v>0</v>
      </c>
      <c r="Z27" s="28">
        <v>0</v>
      </c>
      <c r="AA27" s="28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I27" s="28">
        <f t="shared" si="4"/>
        <v>273434.69</v>
      </c>
      <c r="AK27" s="12">
        <f>+AI27+L27</f>
        <v>604448</v>
      </c>
      <c r="AL27" s="12">
        <v>604448</v>
      </c>
      <c r="AM27" s="12">
        <f>+AL27-AK27</f>
        <v>0</v>
      </c>
      <c r="AN27" s="13"/>
      <c r="AO27" s="17">
        <v>246215</v>
      </c>
      <c r="AP27" s="25"/>
      <c r="AQ27" s="14"/>
      <c r="AT27" s="25">
        <v>616549.77080872655</v>
      </c>
      <c r="AU27" s="14">
        <f t="shared" si="0"/>
        <v>-12101.770808726549</v>
      </c>
      <c r="BA27" s="25"/>
    </row>
    <row r="28" spans="1:53" x14ac:dyDescent="0.25">
      <c r="A28" t="s">
        <v>25</v>
      </c>
      <c r="B28" t="s">
        <v>50</v>
      </c>
      <c r="C28" t="str">
        <f>+C27</f>
        <v>DREAM THINK SPEAK</v>
      </c>
      <c r="D28" t="s">
        <v>35</v>
      </c>
      <c r="E28" t="s">
        <v>32</v>
      </c>
      <c r="F28" s="19" t="s">
        <v>15</v>
      </c>
      <c r="G28" s="28">
        <v>0</v>
      </c>
      <c r="H28" s="12">
        <v>0</v>
      </c>
      <c r="I28" s="12">
        <f>+G28-H28</f>
        <v>0</v>
      </c>
      <c r="J28" s="31"/>
      <c r="L28" s="12">
        <v>0</v>
      </c>
      <c r="N28" s="12"/>
      <c r="O28" s="12"/>
      <c r="P28" s="12"/>
      <c r="Q28" s="28">
        <v>0</v>
      </c>
      <c r="R28" s="28">
        <v>0</v>
      </c>
      <c r="S28" s="28">
        <v>0</v>
      </c>
      <c r="T28" s="28">
        <v>-10444.800000000001</v>
      </c>
      <c r="U28" s="28">
        <v>-94003.199999999997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I28" s="28">
        <f t="shared" si="4"/>
        <v>-104448</v>
      </c>
      <c r="AK28" s="12">
        <f>+AI28+L28</f>
        <v>-104448</v>
      </c>
      <c r="AL28" s="12">
        <v>-104448</v>
      </c>
      <c r="AM28" s="12">
        <f>+AL28-AK28</f>
        <v>0</v>
      </c>
      <c r="AN28" s="13"/>
      <c r="AO28" s="17">
        <v>0</v>
      </c>
      <c r="AP28" s="25"/>
      <c r="AQ28" s="14"/>
      <c r="AT28" s="25">
        <v>-116550</v>
      </c>
      <c r="AU28" s="14">
        <f t="shared" ref="AU28:AU33" si="8">+AL28-AT28</f>
        <v>12102</v>
      </c>
      <c r="BA28" s="25"/>
    </row>
    <row r="29" spans="1:53" x14ac:dyDescent="0.25">
      <c r="A29" t="s">
        <v>51</v>
      </c>
      <c r="B29" t="s">
        <v>52</v>
      </c>
      <c r="C29" t="s">
        <v>97</v>
      </c>
      <c r="D29" t="s">
        <v>35</v>
      </c>
      <c r="E29" t="s">
        <v>30</v>
      </c>
      <c r="F29" s="19" t="s">
        <v>31</v>
      </c>
      <c r="G29" s="28">
        <v>2081.1494272982745</v>
      </c>
      <c r="H29" s="12">
        <v>2781.09</v>
      </c>
      <c r="I29" s="12">
        <f>+G29-H29</f>
        <v>-699.94057270172561</v>
      </c>
      <c r="J29" s="31"/>
      <c r="L29" s="12">
        <v>11125.68</v>
      </c>
      <c r="N29" s="12"/>
      <c r="O29" s="12"/>
      <c r="P29" s="12"/>
      <c r="Q29" s="28">
        <v>0</v>
      </c>
      <c r="R29" s="28">
        <v>0</v>
      </c>
      <c r="S29" s="28">
        <v>2542.7087098778165</v>
      </c>
      <c r="T29" s="28">
        <v>4458.8248523929269</v>
      </c>
      <c r="U29" s="28">
        <v>189862.45851095777</v>
      </c>
      <c r="V29" s="28">
        <v>129479.75596143751</v>
      </c>
      <c r="W29" s="28">
        <v>12782.291950196905</v>
      </c>
      <c r="X29" s="28">
        <v>59428.081898303084</v>
      </c>
      <c r="Y29" s="28">
        <v>14820.19097414301</v>
      </c>
      <c r="Z29" s="28">
        <v>0</v>
      </c>
      <c r="AA29" s="28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I29" s="28">
        <f t="shared" si="4"/>
        <v>413374.31285730901</v>
      </c>
      <c r="AK29" s="12">
        <f>+AI29+L29</f>
        <v>424499.992857309</v>
      </c>
      <c r="AL29" s="12">
        <v>424499.99276960682</v>
      </c>
      <c r="AM29" s="12">
        <f>+AL29-AK29</f>
        <v>-8.7702181190252304E-5</v>
      </c>
      <c r="AN29" s="13"/>
      <c r="AO29" s="17">
        <v>1222.68</v>
      </c>
      <c r="AP29" s="25"/>
      <c r="AQ29" s="14"/>
      <c r="AT29" s="25">
        <v>441999.93110604899</v>
      </c>
      <c r="AU29" s="14">
        <f t="shared" si="8"/>
        <v>-17499.938336442166</v>
      </c>
      <c r="BA29" s="25"/>
    </row>
    <row r="30" spans="1:53" x14ac:dyDescent="0.25">
      <c r="F30" s="19"/>
      <c r="G30" s="28"/>
      <c r="H30" s="12"/>
      <c r="I30" s="12"/>
      <c r="J30" s="31"/>
      <c r="L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28"/>
      <c r="AA30" s="12"/>
      <c r="AB30" s="12"/>
      <c r="AC30" s="12"/>
      <c r="AD30" s="12"/>
      <c r="AE30" s="12"/>
      <c r="AF30" s="12"/>
      <c r="AG30" s="12"/>
      <c r="AI30" s="12"/>
      <c r="AK30" s="12"/>
      <c r="AL30" s="12"/>
      <c r="AM30" s="12"/>
      <c r="AN30" s="13"/>
      <c r="AO30" s="17"/>
      <c r="AP30" s="25"/>
      <c r="AQ30" s="14"/>
      <c r="AT30" s="25" t="e">
        <v>#N/A</v>
      </c>
      <c r="AU30" s="14" t="e">
        <f t="shared" si="8"/>
        <v>#N/A</v>
      </c>
    </row>
    <row r="31" spans="1:53" ht="15.75" thickBot="1" x14ac:dyDescent="0.3">
      <c r="G31" s="29">
        <v>187583.02175987643</v>
      </c>
      <c r="H31" s="15">
        <f>SUM(H4:H30)</f>
        <v>181125.75</v>
      </c>
      <c r="I31" s="29">
        <f>SUM(I4:I30)</f>
        <v>6457.2717598763884</v>
      </c>
      <c r="J31" s="33"/>
      <c r="L31" s="29">
        <f>SUM(L4:L30)</f>
        <v>1125144.6099999999</v>
      </c>
      <c r="N31" s="15">
        <f>SUM(N8:N30)</f>
        <v>0</v>
      </c>
      <c r="O31" s="15">
        <f>SUM(O8:O30)</f>
        <v>0</v>
      </c>
      <c r="P31" s="29">
        <f t="shared" ref="P31:AA31" si="9">SUM(P4:P30)</f>
        <v>0</v>
      </c>
      <c r="Q31" s="29">
        <f t="shared" si="9"/>
        <v>0</v>
      </c>
      <c r="R31" s="29">
        <f t="shared" si="9"/>
        <v>0</v>
      </c>
      <c r="S31" s="29">
        <f t="shared" si="9"/>
        <v>718567.70352281502</v>
      </c>
      <c r="T31" s="29">
        <f t="shared" si="9"/>
        <v>236334.54605251004</v>
      </c>
      <c r="U31" s="29">
        <f t="shared" si="9"/>
        <v>267449.19230803766</v>
      </c>
      <c r="V31" s="29">
        <f t="shared" si="9"/>
        <v>293847.28638109821</v>
      </c>
      <c r="W31" s="29">
        <f t="shared" si="9"/>
        <v>101841.65054337106</v>
      </c>
      <c r="X31" s="29">
        <f t="shared" si="9"/>
        <v>171037.11078471143</v>
      </c>
      <c r="Y31" s="29">
        <f t="shared" si="9"/>
        <v>31528.479359353008</v>
      </c>
      <c r="Z31" s="29">
        <f t="shared" si="9"/>
        <v>79929.436446838736</v>
      </c>
      <c r="AA31" s="29">
        <f t="shared" si="9"/>
        <v>-5462.547387012728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I31" s="29">
        <f>SUM(AI4:AI30)</f>
        <v>1895072.8580117226</v>
      </c>
      <c r="AK31" s="29">
        <f>SUM(AK4:AK30)</f>
        <v>3020217.4680117229</v>
      </c>
      <c r="AL31" s="29">
        <v>2984562</v>
      </c>
      <c r="AM31" s="29">
        <f>SUM(AM4:AM30)</f>
        <v>-35655.781368020602</v>
      </c>
      <c r="AN31" s="14"/>
      <c r="AO31" s="18">
        <f>SUM(AO8:AO30)</f>
        <v>423357.89562159998</v>
      </c>
      <c r="AP31" s="25"/>
      <c r="AQ31" s="14"/>
      <c r="AT31" s="25" t="e">
        <v>#N/A</v>
      </c>
      <c r="AU31" s="14" t="e">
        <f t="shared" si="8"/>
        <v>#N/A</v>
      </c>
    </row>
    <row r="32" spans="1:53" ht="15.75" thickTop="1" x14ac:dyDescent="0.25">
      <c r="G32" s="25"/>
      <c r="AP32" s="25"/>
      <c r="AQ32" s="14"/>
      <c r="AT32" s="25" t="e">
        <v>#N/A</v>
      </c>
      <c r="AU32" s="14" t="e">
        <f t="shared" si="8"/>
        <v>#N/A</v>
      </c>
    </row>
    <row r="33" spans="2:47" x14ac:dyDescent="0.25">
      <c r="G33" s="25"/>
      <c r="AP33" s="25"/>
      <c r="AQ33" s="14"/>
      <c r="AT33" s="25" t="e">
        <v>#N/A</v>
      </c>
      <c r="AU33" s="14" t="e">
        <f t="shared" si="8"/>
        <v>#N/A</v>
      </c>
    </row>
    <row r="35" spans="2:47" x14ac:dyDescent="0.25">
      <c r="B35" t="s">
        <v>65</v>
      </c>
      <c r="C35" s="23">
        <v>42930</v>
      </c>
    </row>
    <row r="38" spans="2:47" x14ac:dyDescent="0.25">
      <c r="H38" s="14"/>
    </row>
  </sheetData>
  <sortState ref="BA2:BA13">
    <sortCondition ref="BA4:BA13"/>
  </sortState>
  <pageMargins left="0.11811023622047245" right="0.11811023622047245" top="0.74803149606299213" bottom="0.74803149606299213" header="0.31496062992125984" footer="0.31496062992125984"/>
  <pageSetup paperSize="8" scale="64" fitToHeight="2" orientation="landscape" r:id="rId1"/>
  <headerFooter>
    <oddFooter>&amp;LMonthly Management Accounts - January 17 - FINAL -&amp;D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workbookViewId="0">
      <selection activeCell="G11" sqref="G11"/>
    </sheetView>
  </sheetViews>
  <sheetFormatPr defaultRowHeight="15" x14ac:dyDescent="0.25"/>
  <cols>
    <col min="2" max="2" width="24.28515625" bestFit="1" customWidth="1"/>
    <col min="5" max="5" width="11.5703125" bestFit="1" customWidth="1"/>
    <col min="6" max="6" width="9.85546875" bestFit="1" customWidth="1"/>
  </cols>
  <sheetData>
    <row r="2" spans="2:7" x14ac:dyDescent="0.25">
      <c r="B2" t="s">
        <v>54</v>
      </c>
      <c r="E2" s="2">
        <v>331840.14999999997</v>
      </c>
    </row>
    <row r="3" spans="2:7" x14ac:dyDescent="0.25">
      <c r="E3" s="2"/>
    </row>
    <row r="4" spans="2:7" x14ac:dyDescent="0.25">
      <c r="E4" t="s">
        <v>60</v>
      </c>
      <c r="F4" t="s">
        <v>61</v>
      </c>
      <c r="G4" t="s">
        <v>62</v>
      </c>
    </row>
    <row r="5" spans="2:7" x14ac:dyDescent="0.25">
      <c r="B5" t="s">
        <v>55</v>
      </c>
      <c r="E5" s="2" t="e">
        <f>+#REF!</f>
        <v>#REF!</v>
      </c>
      <c r="F5">
        <v>-39321.699999999997</v>
      </c>
      <c r="G5" s="3" t="e">
        <f>+E5+F5</f>
        <v>#REF!</v>
      </c>
    </row>
    <row r="6" spans="2:7" x14ac:dyDescent="0.25">
      <c r="B6" t="s">
        <v>56</v>
      </c>
      <c r="E6" s="2" t="e">
        <f>+#REF!+4682</f>
        <v>#REF!</v>
      </c>
      <c r="F6" s="3"/>
      <c r="G6" s="3" t="e">
        <f>+E6+F6</f>
        <v>#REF!</v>
      </c>
    </row>
    <row r="7" spans="2:7" x14ac:dyDescent="0.25">
      <c r="B7" t="s">
        <v>57</v>
      </c>
      <c r="E7" s="2" t="e">
        <f>+#REF!</f>
        <v>#REF!</v>
      </c>
      <c r="G7" s="3" t="e">
        <f>+E7+F7</f>
        <v>#REF!</v>
      </c>
    </row>
    <row r="8" spans="2:7" x14ac:dyDescent="0.25">
      <c r="B8" t="s">
        <v>58</v>
      </c>
      <c r="E8" s="2" t="e">
        <f>+#REF!</f>
        <v>#REF!</v>
      </c>
      <c r="G8" s="3" t="e">
        <f>+E8+F8</f>
        <v>#REF!</v>
      </c>
    </row>
    <row r="9" spans="2:7" x14ac:dyDescent="0.25">
      <c r="B9" t="s">
        <v>59</v>
      </c>
      <c r="E9" s="2">
        <v>14139</v>
      </c>
      <c r="G9" s="3">
        <f>+E9+F9</f>
        <v>14139</v>
      </c>
    </row>
    <row r="11" spans="2:7" x14ac:dyDescent="0.25">
      <c r="G11" s="3" t="e">
        <f>+E2-SUM(G5:G9)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8E98F1-72FD-4222-8943-1E54DF80300C}">
  <ds:schemaRefs>
    <ds:schemaRef ds:uri="http://purl.org/dc/elements/1.1/"/>
    <ds:schemaRef ds:uri="http://schemas.microsoft.com/office/2006/documentManagement/types"/>
    <ds:schemaRef ds:uri="http://www.w3.org/XML/1998/namespace"/>
    <ds:schemaRef ds:uri="958b15ed-c521-4290-b073-2e98d4cc1d7f"/>
    <ds:schemaRef ds:uri="http://purl.org/dc/dcmitype/"/>
    <ds:schemaRef ds:uri="http://purl.org/dc/terms/"/>
    <ds:schemaRef ds:uri="http://schemas.microsoft.com/office/2006/metadata/properties"/>
    <ds:schemaRef ds:uri="80129174-c05c-43cc-8e32-21fcbdfe51bb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279689E-0707-49F5-951E-DEF472C8CA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AE2269-9397-4C6C-ADAC-CE620C6433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Programming</vt:lpstr>
      <vt:lpstr>Fixed Assets</vt:lpstr>
      <vt:lpstr>Programming!Print_Area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Kind Sam (2017)</dc:creator>
  <cp:keywords/>
  <dc:description/>
  <cp:lastModifiedBy>Sutcliffe Kirsty (2017)</cp:lastModifiedBy>
  <cp:revision/>
  <cp:lastPrinted>2017-06-22T09:50:14Z</cp:lastPrinted>
  <dcterms:created xsi:type="dcterms:W3CDTF">2016-11-02T11:56:00Z</dcterms:created>
  <dcterms:modified xsi:type="dcterms:W3CDTF">2017-07-14T17:13:56Z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  <property fmtid="{D5CDD505-2E9C-101B-9397-08002B2CF9AE}" pid="3" name="Order">
    <vt:r8>266100</vt:r8>
  </property>
  <property fmtid="{D5CDD505-2E9C-101B-9397-08002B2CF9AE}" pid="4" name="xd_ProgID">
    <vt:lpwstr/>
  </property>
  <property fmtid="{D5CDD505-2E9C-101B-9397-08002B2CF9AE}" pid="5" name="_CopySource">
    <vt:lpwstr>https://hull2017.sharepoint.com/Finance/Budget/Latest Forecast/Month end/May/Month end consol -May.xlsx</vt:lpwstr>
  </property>
  <property fmtid="{D5CDD505-2E9C-101B-9397-08002B2CF9AE}" pid="6" name="TemplateUrl">
    <vt:lpwstr/>
  </property>
</Properties>
</file>