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801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hull2017.sharepoint.com/Projects/Land of Green Ginger/A_Budget/"/>
    </mc:Choice>
  </mc:AlternateContent>
  <xr:revisionPtr revIDLastSave="2" documentId="1980E6ED46687874D6C96A8C9614BD53E0B5A699" xr6:coauthVersionLast="16" xr6:coauthVersionMax="16" xr10:uidLastSave="{CE2DE698-E3CE-4194-9616-BCE35578E9A9}"/>
  <bookViews>
    <workbookView xWindow="-5700" yWindow="240" windowWidth="20730" windowHeight="7020" tabRatio="721" activeTab="3" xr2:uid="{00000000-000D-0000-FFFF-FFFF00000000}"/>
  </bookViews>
  <sheets>
    <sheet name="TOTALS" sheetId="8" r:id="rId1"/>
    <sheet name="I001 - Umbrella" sheetId="22" r:id="rId2"/>
    <sheet name="I002 - 2016" sheetId="21" r:id="rId3"/>
    <sheet name="I003 - House (2017)" sheetId="20" r:id="rId4"/>
    <sheet name="I004 - Periplum" sheetId="19" r:id="rId5"/>
    <sheet name="I005 - Joshua Sofaer" sheetId="18" r:id="rId6"/>
    <sheet name="I006 - Lone Twin" sheetId="17" r:id="rId7"/>
    <sheet name="I007 - Aswarm" sheetId="16" r:id="rId8"/>
    <sheet name="I008 - McGuires" sheetId="15" r:id="rId9"/>
    <sheet name="I009 - Macnas" sheetId="11" r:id="rId10"/>
    <sheet name="I010 - Crates" sheetId="14" r:id="rId11"/>
    <sheet name="I011 - Time Capsule" sheetId="13" r:id="rId12"/>
    <sheet name="I012 - Book " sheetId="12" r:id="rId13"/>
    <sheet name="I013 - Fellowship" sheetId="10" r:id="rId14"/>
    <sheet name="I014 - MarComms" sheetId="9" r:id="rId15"/>
  </sheets>
  <calcPr calcId="171026"/>
</workbook>
</file>

<file path=xl/calcChain.xml><?xml version="1.0" encoding="utf-8"?>
<calcChain xmlns="http://schemas.openxmlformats.org/spreadsheetml/2006/main">
  <c r="E7" i="10" l="1"/>
  <c r="E1" i="22"/>
  <c r="E1" i="21"/>
  <c r="E1" i="20"/>
  <c r="E1" i="19"/>
  <c r="E1" i="18"/>
  <c r="E1" i="17"/>
  <c r="E1" i="16"/>
  <c r="E1" i="15"/>
  <c r="E1" i="11"/>
  <c r="E1" i="14"/>
  <c r="E1" i="13"/>
  <c r="E1" i="12"/>
  <c r="E1" i="10"/>
  <c r="E1" i="9"/>
  <c r="H17" i="8"/>
  <c r="H15" i="8"/>
  <c r="H14" i="8"/>
  <c r="H12" i="8"/>
  <c r="H11" i="8"/>
  <c r="H10" i="8"/>
  <c r="H9" i="8"/>
  <c r="H8" i="8"/>
  <c r="H7" i="8"/>
  <c r="E4" i="20"/>
  <c r="E2" i="20"/>
  <c r="H6" i="8"/>
  <c r="H5" i="8"/>
  <c r="E41" i="22"/>
  <c r="E22" i="22"/>
  <c r="E18" i="22"/>
  <c r="D23" i="20"/>
  <c r="E21" i="20"/>
  <c r="D10" i="22"/>
  <c r="D9" i="22"/>
  <c r="D8" i="22"/>
  <c r="E38" i="22"/>
  <c r="E30" i="22"/>
  <c r="E13" i="22"/>
  <c r="E4" i="22"/>
  <c r="E2" i="22"/>
  <c r="H4" i="8"/>
  <c r="E13" i="21"/>
  <c r="E4" i="21"/>
  <c r="E13" i="20"/>
  <c r="E17" i="20"/>
  <c r="D22" i="20"/>
  <c r="D19" i="20"/>
  <c r="E2" i="21"/>
  <c r="D18" i="20"/>
  <c r="D8" i="20"/>
  <c r="D5" i="20"/>
  <c r="E8" i="17"/>
  <c r="E4" i="17"/>
  <c r="E7" i="19"/>
  <c r="E2" i="19"/>
  <c r="E4" i="19"/>
  <c r="E7" i="18"/>
  <c r="E4" i="18"/>
  <c r="E2" i="18"/>
  <c r="E7" i="16"/>
  <c r="E4" i="16"/>
  <c r="E7" i="15"/>
  <c r="E4" i="15"/>
  <c r="E2" i="15"/>
  <c r="E10" i="14"/>
  <c r="E4" i="14"/>
  <c r="E4" i="12"/>
  <c r="E7" i="13"/>
  <c r="E4" i="13"/>
  <c r="E11" i="12"/>
  <c r="E8" i="12"/>
  <c r="E7" i="11"/>
  <c r="E4" i="11"/>
  <c r="E17" i="10"/>
  <c r="E4" i="10"/>
  <c r="E2" i="17"/>
  <c r="E2" i="16"/>
  <c r="E2" i="11"/>
  <c r="E2" i="14"/>
  <c r="H13" i="8"/>
  <c r="E2" i="13"/>
  <c r="E2" i="12"/>
  <c r="E2" i="10"/>
  <c r="H16" i="8"/>
  <c r="H20" i="8"/>
  <c r="E9" i="9"/>
  <c r="E31" i="9"/>
  <c r="E23" i="9"/>
  <c r="E14" i="9"/>
  <c r="E4" i="9"/>
  <c r="E2" i="9"/>
  <c r="B17" i="8"/>
  <c r="C17" i="8"/>
  <c r="G20" i="8"/>
  <c r="C5" i="8"/>
  <c r="C8" i="8"/>
  <c r="H21" i="8"/>
  <c r="G21" i="8"/>
</calcChain>
</file>

<file path=xl/sharedStrings.xml><?xml version="1.0" encoding="utf-8"?>
<sst xmlns="http://schemas.openxmlformats.org/spreadsheetml/2006/main" count="366" uniqueCount="212">
  <si>
    <t>TOTAL SHOULD BE</t>
  </si>
  <si>
    <t>BUDGET NAME</t>
  </si>
  <si>
    <t>BUDGET CODE</t>
  </si>
  <si>
    <t>ALLOCATED BUDGET</t>
  </si>
  <si>
    <t>CURRENT WORKING BUDGET</t>
  </si>
  <si>
    <t>Original</t>
  </si>
  <si>
    <t>Umbrella</t>
  </si>
  <si>
    <t>I001</t>
  </si>
  <si>
    <t xml:space="preserve">Moved to corporate for salaries </t>
  </si>
  <si>
    <t>EB, GH, MM</t>
  </si>
  <si>
    <t>I002</t>
  </si>
  <si>
    <t>Contribution to storage</t>
  </si>
  <si>
    <t>2017 (House?)</t>
  </si>
  <si>
    <t>I003</t>
  </si>
  <si>
    <t>Name change or no?</t>
  </si>
  <si>
    <t>Periplum</t>
  </si>
  <si>
    <t>I004</t>
  </si>
  <si>
    <t xml:space="preserve">Budget remaining </t>
  </si>
  <si>
    <t>Joshua Sofaer</t>
  </si>
  <si>
    <t>I005</t>
  </si>
  <si>
    <t>Lone Twin</t>
  </si>
  <si>
    <t>I006</t>
  </si>
  <si>
    <t>Aswarm</t>
  </si>
  <si>
    <t>I007</t>
  </si>
  <si>
    <t>Current budget splits</t>
  </si>
  <si>
    <t>Davy &amp; Kristin McGuire</t>
  </si>
  <si>
    <t>I008</t>
  </si>
  <si>
    <t>was</t>
  </si>
  <si>
    <t>currently</t>
  </si>
  <si>
    <t>Macnas</t>
  </si>
  <si>
    <t>I009</t>
  </si>
  <si>
    <t>Crates</t>
  </si>
  <si>
    <t>I010</t>
  </si>
  <si>
    <t xml:space="preserve">Time Capsule </t>
  </si>
  <si>
    <t>I011</t>
  </si>
  <si>
    <t>Book</t>
  </si>
  <si>
    <t>I012</t>
  </si>
  <si>
    <t>Institute (Fellowship?)</t>
  </si>
  <si>
    <t>I013</t>
  </si>
  <si>
    <t xml:space="preserve">No template yet? Name change possible? Dominic's allowance also in here </t>
  </si>
  <si>
    <t>MarComms</t>
  </si>
  <si>
    <t>I014</t>
  </si>
  <si>
    <t>No template yet?</t>
  </si>
  <si>
    <t>storage not moved out yet.</t>
  </si>
  <si>
    <t>TOTAL</t>
  </si>
  <si>
    <t>under/over</t>
  </si>
  <si>
    <t>LOGG I001 - Umbrella</t>
  </si>
  <si>
    <t>Allocated Budget</t>
  </si>
  <si>
    <t>Working Budget</t>
  </si>
  <si>
    <t>Sum of below</t>
  </si>
  <si>
    <t>Item</t>
  </si>
  <si>
    <t>Notes</t>
  </si>
  <si>
    <t>Calculation</t>
  </si>
  <si>
    <t>PROJECT TEAM - ADDITIONAL STAFF</t>
  </si>
  <si>
    <t>Artistic Advisor</t>
  </si>
  <si>
    <t>Simon Sharkey</t>
  </si>
  <si>
    <t>Production Management 2016</t>
  </si>
  <si>
    <t>TGE</t>
  </si>
  <si>
    <t>Would like to move this out to 2016</t>
  </si>
  <si>
    <t>Production Management 2017</t>
  </si>
  <si>
    <t xml:space="preserve">To be negotiated </t>
  </si>
  <si>
    <t>MarComms Coordinator</t>
  </si>
  <si>
    <t>Chrissie</t>
  </si>
  <si>
    <t>March - Oct. 10 days p/m</t>
  </si>
  <si>
    <t>Digital Coordinator</t>
  </si>
  <si>
    <t>Phase 1 - Chrissie</t>
  </si>
  <si>
    <t>March - May 10 days p/m</t>
  </si>
  <si>
    <t>Phase 2</t>
  </si>
  <si>
    <t>Jun - Nov. 8 days per month</t>
  </si>
  <si>
    <t>Project team expenses</t>
  </si>
  <si>
    <t>Various spent in 2016</t>
  </si>
  <si>
    <t>CREATIVE DEVELOPMENT SESSIONS TO FEB 2017</t>
  </si>
  <si>
    <t>April, 2016 and October 2016</t>
  </si>
  <si>
    <t>All costs</t>
  </si>
  <si>
    <t>November 2016 and February 2017</t>
  </si>
  <si>
    <t>CREATIVE DEVELOPMENT SESSIONS MAY 2017 ONWARDS</t>
  </si>
  <si>
    <t>to be scoped</t>
  </si>
  <si>
    <t>ACCESS INITIATIVES</t>
  </si>
  <si>
    <t>Davy and Kristin McGuire</t>
  </si>
  <si>
    <t>VOLUNTEER SUPPORT</t>
  </si>
  <si>
    <t>PRODUCING TEAM COSTS</t>
  </si>
  <si>
    <t>Miscellaneous expenses</t>
  </si>
  <si>
    <t>PROJECT COSTS</t>
  </si>
  <si>
    <t>Exec pot for allocation</t>
  </si>
  <si>
    <t>LOGG I002 - 2016</t>
  </si>
  <si>
    <t>COMMISSIONS</t>
  </si>
  <si>
    <t>Total commission fee</t>
  </si>
  <si>
    <t>Scottee</t>
  </si>
  <si>
    <t>Dominic Wilcox</t>
  </si>
  <si>
    <t xml:space="preserve">Lone Twin </t>
  </si>
  <si>
    <t>ALL OTHER COSTS</t>
  </si>
  <si>
    <t>Detailed out in budget record / Dedbod</t>
  </si>
  <si>
    <t>includes Bingo Hall air testing and Periplum licence fee</t>
  </si>
  <si>
    <t>LOGG I003 - House (2017)</t>
  </si>
  <si>
    <t>RENT AND BILLS</t>
  </si>
  <si>
    <t>Rent</t>
  </si>
  <si>
    <t>Jan -Nov</t>
  </si>
  <si>
    <t>11 x £1100</t>
  </si>
  <si>
    <t>Deposit</t>
  </si>
  <si>
    <t>May get back</t>
  </si>
  <si>
    <t>1 x month rent</t>
  </si>
  <si>
    <t>Admin fee</t>
  </si>
  <si>
    <t>Gas and Elec</t>
  </si>
  <si>
    <t>Estimate for DD</t>
  </si>
  <si>
    <t>11 x £122</t>
  </si>
  <si>
    <t>Council Tax</t>
  </si>
  <si>
    <t>11 x £154</t>
  </si>
  <si>
    <t>Water</t>
  </si>
  <si>
    <t>TV licence</t>
  </si>
  <si>
    <t>SET UP COSTS</t>
  </si>
  <si>
    <t>Key cutting</t>
  </si>
  <si>
    <t>Initial supplies</t>
  </si>
  <si>
    <t>Need to dig into detail with EB</t>
  </si>
  <si>
    <t>RUNNING COSTS</t>
  </si>
  <si>
    <t xml:space="preserve">Cleaning </t>
  </si>
  <si>
    <t>48 x £60</t>
  </si>
  <si>
    <t>Ongoing supplies</t>
  </si>
  <si>
    <t>48 x£30</t>
  </si>
  <si>
    <t>ADDITIONAL ACCOMMODATION</t>
  </si>
  <si>
    <t>Hotel / Air BnB - artists</t>
  </si>
  <si>
    <t>If competing demand on house</t>
  </si>
  <si>
    <t>50 bed nights @ £70</t>
  </si>
  <si>
    <t>Hotel / Air BnB - PM / AA etc</t>
  </si>
  <si>
    <t>LOGG I004 - Periplum</t>
  </si>
  <si>
    <t>CREATIVE COMMISSION</t>
  </si>
  <si>
    <t>Periplum Commission and Production Agt</t>
  </si>
  <si>
    <t>PRODUCTION COSTS</t>
  </si>
  <si>
    <t>Production Budget devolved to TG</t>
  </si>
  <si>
    <t>To be full scoped</t>
  </si>
  <si>
    <t>Other costs to be met by Hull 2017</t>
  </si>
  <si>
    <t>To be fully scoped</t>
  </si>
  <si>
    <t>LOGG I005 - Josua Sofaer</t>
  </si>
  <si>
    <t>Joshua Sofaer Commission and Production Agt</t>
  </si>
  <si>
    <t>Euros?</t>
  </si>
  <si>
    <t>Based on getting Culture Ireland grant</t>
  </si>
  <si>
    <t>Production Budget devolved to TG or held by Hull 2017</t>
  </si>
  <si>
    <t xml:space="preserve">Shop Unit costs </t>
  </si>
  <si>
    <t xml:space="preserve">LOGG I006 - Lone Twin </t>
  </si>
  <si>
    <t>Lone Twin  Commission and Production Agt</t>
  </si>
  <si>
    <t>And Now Commission and Production Agt</t>
  </si>
  <si>
    <t>LOGG I007 - Aswarm</t>
  </si>
  <si>
    <t>Aswarm Commission and Production Agt</t>
  </si>
  <si>
    <t>LOGG I008 - McGuires</t>
  </si>
  <si>
    <t>McGuires Commission and Production Agt</t>
  </si>
  <si>
    <t>LOGG I009 - Macnas</t>
  </si>
  <si>
    <t>Macnas Commission and Production Agt</t>
  </si>
  <si>
    <t>LOGG I010 - Crates</t>
  </si>
  <si>
    <t>PHASE 1</t>
  </si>
  <si>
    <t>Commission to Walk the Plank</t>
  </si>
  <si>
    <t>Overalls etc</t>
  </si>
  <si>
    <t xml:space="preserve">Security </t>
  </si>
  <si>
    <t xml:space="preserve">Freedom Centre </t>
  </si>
  <si>
    <t>3 nights x 2 people</t>
  </si>
  <si>
    <t>Misc</t>
  </si>
  <si>
    <t>Crew, consumables etc?</t>
  </si>
  <si>
    <t>PHASE 2</t>
  </si>
  <si>
    <t>Transport</t>
  </si>
  <si>
    <t>All to be fully scoped</t>
  </si>
  <si>
    <t>Commission + build</t>
  </si>
  <si>
    <t>LOGG I011 - Time Capsule</t>
  </si>
  <si>
    <t xml:space="preserve">Nominal allowance until scoped further </t>
  </si>
  <si>
    <t>EVENT / PRODUCTION</t>
  </si>
  <si>
    <t>LOGG I012 - Book</t>
  </si>
  <si>
    <t>CREATIVE</t>
  </si>
  <si>
    <t>Writer / illustrator</t>
  </si>
  <si>
    <t xml:space="preserve">Designer </t>
  </si>
  <si>
    <t>PRINT</t>
  </si>
  <si>
    <t>LS provided rough figure</t>
  </si>
  <si>
    <t>full colour, pur bound,60pp</t>
  </si>
  <si>
    <t>Based on c. 120,000</t>
  </si>
  <si>
    <t xml:space="preserve">DISTRIBUTION </t>
  </si>
  <si>
    <t>Royal Mail costs</t>
  </si>
  <si>
    <t>LS provided rough quote</t>
  </si>
  <si>
    <t>LOGG I013 - Fellowship</t>
  </si>
  <si>
    <t>WEBSITE DEVELOPMENT</t>
  </si>
  <si>
    <t>Technical build and design fees, domain name registering, hosting etc</t>
  </si>
  <si>
    <t>figure from DW</t>
  </si>
  <si>
    <t>CONTENT DEVELOPMENT PHASE 1</t>
  </si>
  <si>
    <t>Director</t>
  </si>
  <si>
    <t>Designer / Prop buyer</t>
  </si>
  <si>
    <t>Actors</t>
  </si>
  <si>
    <t>Materials &amp; tech</t>
  </si>
  <si>
    <t>Writer</t>
  </si>
  <si>
    <t>Chrissie?</t>
  </si>
  <si>
    <t>Photographer</t>
  </si>
  <si>
    <t>and post-production</t>
  </si>
  <si>
    <t>Videographer</t>
  </si>
  <si>
    <t>CONTENT DEVELOPMENT PHASE 2</t>
  </si>
  <si>
    <t>To be scoped.</t>
  </si>
  <si>
    <t>To include all costs assoc. with Fellowship</t>
  </si>
  <si>
    <t xml:space="preserve">Possible Dominic Wilcox Commissions, including all costs </t>
  </si>
  <si>
    <t>LOGG I014 - MarComms</t>
  </si>
  <si>
    <t>BROCHURE IMAGES</t>
  </si>
  <si>
    <t>Season 1</t>
  </si>
  <si>
    <t>Seasons 2&amp;3</t>
  </si>
  <si>
    <t>Season 4?</t>
  </si>
  <si>
    <t>BRANDING</t>
  </si>
  <si>
    <t>Land of Green Ginger brand</t>
  </si>
  <si>
    <t>Design time</t>
  </si>
  <si>
    <t>1 day @ £350</t>
  </si>
  <si>
    <t>Green Ginger Fellowship brand</t>
  </si>
  <si>
    <t>1 day @£350</t>
  </si>
  <si>
    <t>Misc brand development</t>
  </si>
  <si>
    <t>MARKETING CAMPAIGNS</t>
  </si>
  <si>
    <t>Fellowship</t>
  </si>
  <si>
    <t>Design, print, distribution, advertising</t>
  </si>
  <si>
    <t>As above</t>
  </si>
  <si>
    <t>PRODUCTION BRANDING / PRINT COSTS</t>
  </si>
  <si>
    <t>Site dressing, wayfinding, signage, resident notification</t>
  </si>
  <si>
    <t>PHOTOGRAPHY AND VIDEO</t>
  </si>
  <si>
    <t>Photography and video</t>
  </si>
  <si>
    <t>live projects and heralding activity -some crossover with Fellowship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</si>
</sst>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9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44" fontId="0" fillId="0" borderId="0" xfId="0" applyNumberFormat="1"/>
    <xf numFmtId="44" fontId="3" fillId="0" borderId="0" xfId="0" applyNumberFormat="1" applyFont="1"/>
    <xf numFmtId="0" fontId="4" fillId="0" borderId="0" xfId="0" applyFont="1"/>
    <xf numFmtId="0" fontId="0" fillId="0" borderId="0" xfId="0" applyFont="1"/>
    <xf numFmtId="44" fontId="0" fillId="0" borderId="0" xfId="0" applyNumberFormat="1" applyFont="1"/>
    <xf numFmtId="44" fontId="4" fillId="0" borderId="0" xfId="0" applyNumberFormat="1" applyFont="1"/>
    <xf numFmtId="0" fontId="0" fillId="0" borderId="0" xfId="0" applyAlignment="1">
      <alignment horizontal="left"/>
    </xf>
    <xf numFmtId="0" fontId="5" fillId="0" borderId="0" xfId="0" applyFont="1"/>
    <xf numFmtId="44" fontId="5" fillId="0" borderId="0" xfId="0" applyNumberFormat="1" applyFont="1"/>
    <xf numFmtId="0" fontId="3" fillId="0" borderId="1" xfId="0" applyFont="1" applyBorder="1"/>
    <xf numFmtId="0" fontId="0" fillId="0" borderId="2" xfId="0" applyBorder="1"/>
    <xf numFmtId="44" fontId="0" fillId="0" borderId="2" xfId="0" applyNumberFormat="1" applyBorder="1"/>
    <xf numFmtId="44" fontId="3" fillId="0" borderId="3" xfId="0" applyNumberFormat="1" applyFont="1" applyBorder="1"/>
    <xf numFmtId="0" fontId="0" fillId="0" borderId="4" xfId="0" applyFont="1" applyBorder="1"/>
    <xf numFmtId="0" fontId="0" fillId="0" borderId="0" xfId="0" applyFont="1" applyBorder="1"/>
    <xf numFmtId="44" fontId="0" fillId="0" borderId="0" xfId="0" applyNumberFormat="1" applyFont="1" applyBorder="1"/>
    <xf numFmtId="44" fontId="0" fillId="0" borderId="5" xfId="0" applyNumberFormat="1" applyFont="1" applyBorder="1"/>
    <xf numFmtId="0" fontId="0" fillId="0" borderId="6" xfId="0" applyFont="1" applyBorder="1"/>
    <xf numFmtId="0" fontId="0" fillId="0" borderId="7" xfId="0" applyFont="1" applyBorder="1"/>
    <xf numFmtId="44" fontId="0" fillId="0" borderId="7" xfId="0" applyNumberFormat="1" applyFont="1" applyBorder="1"/>
    <xf numFmtId="44" fontId="0" fillId="0" borderId="8" xfId="0" applyNumberFormat="1" applyFont="1" applyBorder="1"/>
    <xf numFmtId="0" fontId="3" fillId="0" borderId="6" xfId="0" applyFont="1" applyBorder="1"/>
    <xf numFmtId="0" fontId="0" fillId="0" borderId="7" xfId="0" applyBorder="1"/>
    <xf numFmtId="44" fontId="0" fillId="0" borderId="7" xfId="0" applyNumberFormat="1" applyBorder="1"/>
    <xf numFmtId="44" fontId="3" fillId="0" borderId="8" xfId="0" applyNumberFormat="1" applyFont="1" applyBorder="1"/>
    <xf numFmtId="0" fontId="0" fillId="0" borderId="2" xfId="0" applyFont="1" applyBorder="1"/>
    <xf numFmtId="0" fontId="3" fillId="0" borderId="2" xfId="0" applyFont="1" applyBorder="1"/>
    <xf numFmtId="44" fontId="3" fillId="0" borderId="2" xfId="0" applyNumberFormat="1" applyFont="1" applyBorder="1"/>
    <xf numFmtId="0" fontId="0" fillId="0" borderId="4" xfId="0" applyBorder="1"/>
    <xf numFmtId="0" fontId="0" fillId="0" borderId="0" xfId="0" applyBorder="1"/>
    <xf numFmtId="44" fontId="0" fillId="0" borderId="0" xfId="0" applyNumberFormat="1" applyBorder="1"/>
    <xf numFmtId="44" fontId="3" fillId="0" borderId="5" xfId="0" applyNumberFormat="1" applyFont="1" applyBorder="1"/>
    <xf numFmtId="0" fontId="0" fillId="0" borderId="6" xfId="0" applyBorder="1"/>
    <xf numFmtId="0" fontId="0" fillId="0" borderId="8" xfId="0" applyBorder="1"/>
    <xf numFmtId="0" fontId="0" fillId="0" borderId="0" xfId="0" applyFont="1" applyFill="1" applyBorder="1"/>
    <xf numFmtId="0" fontId="7" fillId="0" borderId="0" xfId="0" applyFont="1"/>
    <xf numFmtId="0" fontId="3" fillId="0" borderId="7" xfId="0" applyFont="1" applyBorder="1"/>
    <xf numFmtId="44" fontId="3" fillId="0" borderId="7" xfId="0" applyNumberFormat="1" applyFont="1" applyBorder="1"/>
    <xf numFmtId="0" fontId="7" fillId="0" borderId="9" xfId="0" applyFont="1" applyBorder="1"/>
    <xf numFmtId="0" fontId="7" fillId="0" borderId="10" xfId="0" applyFont="1" applyBorder="1"/>
    <xf numFmtId="0" fontId="8" fillId="0" borderId="1" xfId="0" applyFont="1" applyBorder="1"/>
    <xf numFmtId="0" fontId="8" fillId="0" borderId="2" xfId="0" applyFont="1" applyBorder="1"/>
    <xf numFmtId="0" fontId="6" fillId="0" borderId="2" xfId="0" applyFont="1" applyBorder="1"/>
    <xf numFmtId="44" fontId="6" fillId="0" borderId="3" xfId="0" applyNumberFormat="1" applyFont="1" applyBorder="1"/>
    <xf numFmtId="0" fontId="8" fillId="0" borderId="0" xfId="0" applyFont="1"/>
    <xf numFmtId="44" fontId="7" fillId="0" borderId="11" xfId="0" applyNumberFormat="1" applyFont="1" applyBorder="1"/>
    <xf numFmtId="0" fontId="0" fillId="0" borderId="4" xfId="0" applyFont="1" applyFill="1" applyBorder="1"/>
    <xf numFmtId="0" fontId="0" fillId="0" borderId="5" xfId="0" applyBorder="1"/>
    <xf numFmtId="17" fontId="0" fillId="0" borderId="4" xfId="0" applyNumberFormat="1" applyFont="1" applyBorder="1"/>
    <xf numFmtId="0" fontId="0" fillId="0" borderId="4" xfId="0" applyFill="1" applyBorder="1"/>
    <xf numFmtId="0" fontId="3" fillId="0" borderId="1" xfId="0" applyFont="1" applyFill="1" applyBorder="1"/>
    <xf numFmtId="44" fontId="0" fillId="0" borderId="5" xfId="0" applyNumberFormat="1" applyBorder="1"/>
    <xf numFmtId="44" fontId="0" fillId="0" borderId="8" xfId="0" applyNumberFormat="1" applyBorder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21"/>
  <sheetViews>
    <sheetView zoomScale="90" zoomScaleNormal="90" workbookViewId="0" xr3:uid="{AEA406A1-0E4B-5B11-9CD5-51D6E497D94C}">
      <selection activeCell="A21" sqref="A21"/>
    </sheetView>
  </sheetViews>
  <sheetFormatPr defaultRowHeight="15.75"/>
  <cols>
    <col min="1" max="1" width="25.375" customWidth="1"/>
    <col min="2" max="2" width="13.75" style="2" bestFit="1" customWidth="1"/>
    <col min="3" max="3" width="19" style="2" customWidth="1"/>
    <col min="5" max="5" width="23.25" customWidth="1"/>
    <col min="6" max="6" width="13.125" bestFit="1" customWidth="1"/>
    <col min="7" max="7" width="18.875" style="2" customWidth="1"/>
    <col min="8" max="8" width="18.125" style="2" customWidth="1"/>
    <col min="9" max="9" width="14.875" bestFit="1" customWidth="1"/>
    <col min="11" max="11" width="12.125" bestFit="1" customWidth="1"/>
  </cols>
  <sheetData>
    <row r="2" spans="1:12" s="1" customFormat="1">
      <c r="A2" s="1" t="s">
        <v>0</v>
      </c>
      <c r="B2" s="3"/>
      <c r="C2" s="3"/>
      <c r="E2" s="1" t="s">
        <v>1</v>
      </c>
      <c r="F2" s="1" t="s">
        <v>2</v>
      </c>
      <c r="G2" s="3" t="s">
        <v>3</v>
      </c>
      <c r="H2" s="3" t="s">
        <v>4</v>
      </c>
    </row>
    <row r="4" spans="1:12">
      <c r="A4" t="s">
        <v>5</v>
      </c>
      <c r="C4" s="2">
        <v>1400000</v>
      </c>
      <c r="E4" t="s">
        <v>6</v>
      </c>
      <c r="F4" t="s">
        <v>7</v>
      </c>
      <c r="G4" s="2">
        <v>136350</v>
      </c>
      <c r="H4" s="2">
        <f>'I001 - Umbrella'!E2</f>
        <v>136350</v>
      </c>
      <c r="K4" s="2"/>
    </row>
    <row r="5" spans="1:12">
      <c r="A5" s="9" t="s">
        <v>8</v>
      </c>
      <c r="B5" s="10" t="s">
        <v>9</v>
      </c>
      <c r="C5" s="10">
        <f>70000+35000</f>
        <v>105000</v>
      </c>
      <c r="E5" s="8">
        <v>2016</v>
      </c>
      <c r="F5" t="s">
        <v>10</v>
      </c>
      <c r="G5" s="2">
        <v>137650</v>
      </c>
      <c r="H5" s="2">
        <f>'I002 - 2016'!E2</f>
        <v>137650</v>
      </c>
    </row>
    <row r="6" spans="1:12">
      <c r="A6" t="s">
        <v>11</v>
      </c>
      <c r="C6" s="2">
        <v>7000</v>
      </c>
      <c r="E6" s="4" t="s">
        <v>12</v>
      </c>
      <c r="F6" s="4" t="s">
        <v>13</v>
      </c>
      <c r="G6" s="7">
        <v>30000</v>
      </c>
      <c r="H6" s="7">
        <f>'I003 - House (2017)'!E2</f>
        <v>29943.94</v>
      </c>
      <c r="I6" s="4" t="s">
        <v>14</v>
      </c>
    </row>
    <row r="7" spans="1:12">
      <c r="E7" t="s">
        <v>15</v>
      </c>
      <c r="F7" t="s">
        <v>16</v>
      </c>
      <c r="G7" s="2">
        <v>125000</v>
      </c>
      <c r="H7" s="2">
        <f>'I004 - Periplum'!E2</f>
        <v>125000</v>
      </c>
    </row>
    <row r="8" spans="1:12">
      <c r="A8" t="s">
        <v>17</v>
      </c>
      <c r="C8" s="2">
        <f>C4-C5-C6</f>
        <v>1288000</v>
      </c>
      <c r="E8" t="s">
        <v>18</v>
      </c>
      <c r="F8" t="s">
        <v>19</v>
      </c>
      <c r="G8" s="2">
        <v>100000</v>
      </c>
      <c r="H8" s="2">
        <f>'I005 - Joshua Sofaer'!E2</f>
        <v>100000</v>
      </c>
    </row>
    <row r="9" spans="1:12">
      <c r="E9" t="s">
        <v>20</v>
      </c>
      <c r="F9" t="s">
        <v>21</v>
      </c>
      <c r="G9" s="2">
        <v>110000</v>
      </c>
      <c r="H9" s="2">
        <f>'I006 - Lone Twin'!E2</f>
        <v>110000</v>
      </c>
    </row>
    <row r="10" spans="1:12">
      <c r="E10" t="s">
        <v>22</v>
      </c>
      <c r="F10" t="s">
        <v>23</v>
      </c>
      <c r="G10" s="2">
        <v>100000</v>
      </c>
      <c r="H10" s="2">
        <f>'I007 - Aswarm'!E2</f>
        <v>100000</v>
      </c>
    </row>
    <row r="11" spans="1:12">
      <c r="A11" s="1" t="s">
        <v>24</v>
      </c>
      <c r="E11" t="s">
        <v>25</v>
      </c>
      <c r="F11" t="s">
        <v>26</v>
      </c>
      <c r="G11" s="2">
        <v>120000</v>
      </c>
      <c r="H11" s="2">
        <f>'I008 - McGuires'!E2</f>
        <v>120000</v>
      </c>
    </row>
    <row r="12" spans="1:12">
      <c r="B12" s="3" t="s">
        <v>27</v>
      </c>
      <c r="C12" s="3" t="s">
        <v>28</v>
      </c>
      <c r="E12" t="s">
        <v>29</v>
      </c>
      <c r="F12" t="s">
        <v>30</v>
      </c>
      <c r="G12" s="2">
        <v>130000</v>
      </c>
      <c r="H12" s="2">
        <f>'I009 - Macnas'!E2</f>
        <v>130000</v>
      </c>
    </row>
    <row r="13" spans="1:12">
      <c r="A13" t="s">
        <v>6</v>
      </c>
      <c r="B13" s="2">
        <v>363000</v>
      </c>
      <c r="C13" s="2">
        <v>328000</v>
      </c>
      <c r="E13" t="s">
        <v>31</v>
      </c>
      <c r="F13" t="s">
        <v>32</v>
      </c>
      <c r="G13" s="2">
        <v>55000</v>
      </c>
      <c r="H13" s="2">
        <f>'I010 - Crates'!E2</f>
        <v>55000</v>
      </c>
    </row>
    <row r="14" spans="1:12">
      <c r="A14" s="8">
        <v>2016</v>
      </c>
      <c r="B14" s="2">
        <v>140000</v>
      </c>
      <c r="C14" s="2">
        <v>135888</v>
      </c>
      <c r="E14" t="s">
        <v>33</v>
      </c>
      <c r="F14" t="s">
        <v>34</v>
      </c>
      <c r="G14" s="2">
        <v>15000</v>
      </c>
      <c r="H14" s="2">
        <f>'I011 - Time Capsule'!E2</f>
        <v>15000</v>
      </c>
    </row>
    <row r="15" spans="1:12">
      <c r="A15" s="8">
        <v>2017</v>
      </c>
      <c r="B15" s="2">
        <v>827000</v>
      </c>
      <c r="C15" s="2">
        <v>830742</v>
      </c>
      <c r="E15" t="s">
        <v>35</v>
      </c>
      <c r="F15" t="s">
        <v>36</v>
      </c>
      <c r="G15" s="2">
        <v>120000</v>
      </c>
      <c r="H15" s="2">
        <f>'I012 - Book '!E2</f>
        <v>120000</v>
      </c>
    </row>
    <row r="16" spans="1:12">
      <c r="E16" s="4" t="s">
        <v>37</v>
      </c>
      <c r="F16" s="4" t="s">
        <v>38</v>
      </c>
      <c r="G16" s="7">
        <v>38000</v>
      </c>
      <c r="H16" s="7">
        <f>'I013 - Fellowship'!E2</f>
        <v>38000</v>
      </c>
      <c r="I16" s="4" t="s">
        <v>39</v>
      </c>
      <c r="J16" s="4"/>
      <c r="K16" s="4"/>
      <c r="L16" s="4"/>
    </row>
    <row r="17" spans="1:12">
      <c r="B17" s="2">
        <f>SUM(B13:B16)</f>
        <v>1330000</v>
      </c>
      <c r="C17" s="2">
        <f>SUM(C13:C16)</f>
        <v>1294630</v>
      </c>
      <c r="E17" s="4" t="s">
        <v>40</v>
      </c>
      <c r="F17" s="4" t="s">
        <v>41</v>
      </c>
      <c r="G17" s="7">
        <v>71000</v>
      </c>
      <c r="H17" s="7">
        <f>'I014 - MarComms'!E2</f>
        <v>71000</v>
      </c>
      <c r="I17" s="4" t="s">
        <v>42</v>
      </c>
      <c r="J17" s="4"/>
      <c r="K17" s="4"/>
      <c r="L17" s="4"/>
    </row>
    <row r="18" spans="1:12">
      <c r="C18" s="7" t="s">
        <v>43</v>
      </c>
    </row>
    <row r="19" spans="1:12" s="4" customFormat="1">
      <c r="A19"/>
      <c r="B19" s="2"/>
      <c r="C19" s="2"/>
      <c r="E19"/>
      <c r="F19"/>
      <c r="G19" s="2"/>
      <c r="H19" s="2"/>
      <c r="I19"/>
      <c r="J19"/>
    </row>
    <row r="20" spans="1:12">
      <c r="F20" t="s">
        <v>44</v>
      </c>
      <c r="G20" s="2">
        <f>SUM(G4:G18)</f>
        <v>1288000</v>
      </c>
      <c r="H20" s="2">
        <f>SUM(H4:H18)</f>
        <v>1287943.94</v>
      </c>
    </row>
    <row r="21" spans="1:12">
      <c r="F21" t="s">
        <v>45</v>
      </c>
      <c r="G21" s="2">
        <f>C8-G20</f>
        <v>0</v>
      </c>
      <c r="H21" s="2">
        <f>C8-H20</f>
        <v>56.060000000055879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5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11"/>
  <sheetViews>
    <sheetView workbookViewId="0" xr3:uid="{7BE570AB-09E9-518F-B8F7-3F91B7162CA9}">
      <selection activeCell="E2" sqref="E2"/>
    </sheetView>
  </sheetViews>
  <sheetFormatPr defaultRowHeight="15.75"/>
  <cols>
    <col min="1" max="1" width="35.625" bestFit="1" customWidth="1"/>
    <col min="2" max="2" width="26.875" customWidth="1"/>
    <col min="3" max="3" width="32.5" customWidth="1"/>
    <col min="4" max="4" width="18.75" customWidth="1"/>
    <col min="5" max="5" width="16.5" bestFit="1" customWidth="1"/>
  </cols>
  <sheetData>
    <row r="1" spans="1:7" s="37" customFormat="1" ht="21">
      <c r="A1" s="40" t="s">
        <v>144</v>
      </c>
      <c r="B1" s="41"/>
      <c r="C1" s="41" t="s">
        <v>47</v>
      </c>
      <c r="D1" s="41"/>
      <c r="E1" s="47">
        <f>TOTALS!G12</f>
        <v>130000</v>
      </c>
    </row>
    <row r="2" spans="1:7" s="46" customFormat="1" ht="18.75">
      <c r="A2" s="42"/>
      <c r="B2" s="43"/>
      <c r="C2" s="44" t="s">
        <v>48</v>
      </c>
      <c r="D2" s="28" t="s">
        <v>49</v>
      </c>
      <c r="E2" s="45">
        <f>SUM(E4:E20)</f>
        <v>130000</v>
      </c>
    </row>
    <row r="3" spans="1:7" s="1" customFormat="1">
      <c r="A3" s="23" t="s">
        <v>50</v>
      </c>
      <c r="B3" s="38" t="s">
        <v>51</v>
      </c>
      <c r="C3" s="38" t="s">
        <v>52</v>
      </c>
      <c r="D3" s="39"/>
      <c r="E3" s="26"/>
      <c r="F3" s="3"/>
      <c r="G3" s="3"/>
    </row>
    <row r="4" spans="1:7">
      <c r="A4" s="11" t="s">
        <v>124</v>
      </c>
      <c r="B4" s="12"/>
      <c r="C4" s="12"/>
      <c r="D4" s="13"/>
      <c r="E4" s="14">
        <f>SUM(D5:D5)</f>
        <v>95000</v>
      </c>
      <c r="F4" s="3"/>
      <c r="G4" s="3"/>
    </row>
    <row r="5" spans="1:7" s="5" customFormat="1">
      <c r="A5" s="15" t="s">
        <v>145</v>
      </c>
      <c r="B5" s="16" t="s">
        <v>133</v>
      </c>
      <c r="C5" s="16" t="s">
        <v>134</v>
      </c>
      <c r="D5" s="17">
        <v>95000</v>
      </c>
      <c r="E5" s="18"/>
      <c r="F5" s="6"/>
      <c r="G5" s="6"/>
    </row>
    <row r="6" spans="1:7" s="5" customFormat="1">
      <c r="A6" s="19"/>
      <c r="B6" s="20"/>
      <c r="C6" s="20"/>
      <c r="D6" s="21"/>
      <c r="E6" s="22"/>
      <c r="F6" s="6"/>
      <c r="G6" s="6"/>
    </row>
    <row r="7" spans="1:7">
      <c r="A7" s="11" t="s">
        <v>126</v>
      </c>
      <c r="B7" s="12"/>
      <c r="C7" s="12"/>
      <c r="D7" s="13"/>
      <c r="E7" s="14">
        <f>SUM(D8:D10)</f>
        <v>35000</v>
      </c>
      <c r="F7" s="3"/>
      <c r="G7" s="3"/>
    </row>
    <row r="8" spans="1:7" s="5" customFormat="1">
      <c r="A8" s="15" t="s">
        <v>135</v>
      </c>
      <c r="B8" s="16"/>
      <c r="C8" s="16" t="s">
        <v>130</v>
      </c>
      <c r="D8" s="17">
        <v>35000</v>
      </c>
      <c r="E8" s="18"/>
      <c r="F8" s="6"/>
      <c r="G8" s="6"/>
    </row>
    <row r="9" spans="1:7" s="5" customFormat="1">
      <c r="A9" s="15"/>
      <c r="B9" s="16"/>
      <c r="C9" s="16"/>
      <c r="D9" s="17"/>
      <c r="E9" s="18"/>
      <c r="F9" s="6"/>
      <c r="G9" s="6"/>
    </row>
    <row r="10" spans="1:7" s="5" customFormat="1">
      <c r="A10" s="15"/>
      <c r="B10" s="16"/>
      <c r="C10" s="16"/>
      <c r="D10" s="17"/>
      <c r="E10" s="18"/>
      <c r="F10" s="6"/>
      <c r="G10" s="6"/>
    </row>
    <row r="11" spans="1:7">
      <c r="A11" s="23"/>
      <c r="B11" s="24"/>
      <c r="C11" s="24"/>
      <c r="D11" s="25"/>
      <c r="E11" s="26"/>
      <c r="F11" s="3"/>
      <c r="G11" s="3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9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14"/>
  <sheetViews>
    <sheetView workbookViewId="0" xr3:uid="{65FA3815-DCC1-5481-872F-D2879ED395ED}">
      <selection activeCell="E1" sqref="E1"/>
    </sheetView>
  </sheetViews>
  <sheetFormatPr defaultRowHeight="15.75"/>
  <cols>
    <col min="1" max="1" width="35.625" bestFit="1" customWidth="1"/>
    <col min="2" max="2" width="26.875" customWidth="1"/>
    <col min="3" max="3" width="32.5" customWidth="1"/>
    <col min="4" max="4" width="18.75" customWidth="1"/>
    <col min="5" max="5" width="15.125" bestFit="1" customWidth="1"/>
  </cols>
  <sheetData>
    <row r="1" spans="1:7" s="37" customFormat="1" ht="21">
      <c r="A1" s="40" t="s">
        <v>146</v>
      </c>
      <c r="B1" s="41"/>
      <c r="C1" s="41" t="s">
        <v>47</v>
      </c>
      <c r="D1" s="41"/>
      <c r="E1" s="47">
        <f>TOTALS!G13</f>
        <v>55000</v>
      </c>
    </row>
    <row r="2" spans="1:7" s="46" customFormat="1" ht="18.75">
      <c r="A2" s="42"/>
      <c r="B2" s="43"/>
      <c r="C2" s="44" t="s">
        <v>48</v>
      </c>
      <c r="D2" s="28" t="s">
        <v>49</v>
      </c>
      <c r="E2" s="45">
        <f>SUM(E4:E22)</f>
        <v>55000</v>
      </c>
    </row>
    <row r="3" spans="1:7" s="1" customFormat="1">
      <c r="A3" s="23" t="s">
        <v>50</v>
      </c>
      <c r="B3" s="38" t="s">
        <v>51</v>
      </c>
      <c r="C3" s="38" t="s">
        <v>52</v>
      </c>
      <c r="D3" s="39"/>
      <c r="E3" s="26"/>
      <c r="F3" s="3"/>
      <c r="G3" s="3"/>
    </row>
    <row r="4" spans="1:7">
      <c r="A4" s="11" t="s">
        <v>147</v>
      </c>
      <c r="B4" s="12"/>
      <c r="C4" s="12"/>
      <c r="D4" s="13"/>
      <c r="E4" s="14">
        <f>SUM(D4:D9)</f>
        <v>36000</v>
      </c>
      <c r="F4" s="3"/>
      <c r="G4" s="3"/>
    </row>
    <row r="5" spans="1:7" s="5" customFormat="1">
      <c r="A5" s="15" t="s">
        <v>148</v>
      </c>
      <c r="B5" s="16"/>
      <c r="C5" s="16"/>
      <c r="D5" s="17">
        <v>34000</v>
      </c>
      <c r="E5" s="18"/>
      <c r="F5" s="6"/>
      <c r="G5" s="6"/>
    </row>
    <row r="6" spans="1:7" s="5" customFormat="1">
      <c r="A6" s="15" t="s">
        <v>149</v>
      </c>
      <c r="B6" s="16"/>
      <c r="C6" s="16"/>
      <c r="D6" s="17">
        <v>200</v>
      </c>
      <c r="E6" s="18"/>
      <c r="F6" s="6"/>
      <c r="G6" s="6"/>
    </row>
    <row r="7" spans="1:7" s="5" customFormat="1">
      <c r="A7" s="15" t="s">
        <v>150</v>
      </c>
      <c r="B7" s="16" t="s">
        <v>151</v>
      </c>
      <c r="C7" s="16" t="s">
        <v>152</v>
      </c>
      <c r="D7" s="17">
        <v>800</v>
      </c>
      <c r="E7" s="18"/>
      <c r="F7" s="6"/>
      <c r="G7" s="6"/>
    </row>
    <row r="8" spans="1:7" s="5" customFormat="1">
      <c r="A8" s="15" t="s">
        <v>153</v>
      </c>
      <c r="B8" s="16" t="s">
        <v>154</v>
      </c>
      <c r="C8" s="16"/>
      <c r="D8" s="17">
        <v>1000</v>
      </c>
      <c r="E8" s="18"/>
      <c r="F8" s="6"/>
      <c r="G8" s="6"/>
    </row>
    <row r="9" spans="1:7" s="5" customFormat="1">
      <c r="A9" s="19"/>
      <c r="B9" s="20"/>
      <c r="C9" s="20"/>
      <c r="D9" s="21"/>
      <c r="E9" s="22"/>
      <c r="F9" s="6"/>
      <c r="G9" s="6"/>
    </row>
    <row r="10" spans="1:7">
      <c r="A10" s="11" t="s">
        <v>155</v>
      </c>
      <c r="B10" s="12"/>
      <c r="C10" s="12"/>
      <c r="D10" s="13"/>
      <c r="E10" s="14">
        <f>SUM(D11:D14)</f>
        <v>19000</v>
      </c>
      <c r="F10" s="3"/>
      <c r="G10" s="3"/>
    </row>
    <row r="11" spans="1:7" s="5" customFormat="1">
      <c r="A11" s="48" t="s">
        <v>156</v>
      </c>
      <c r="B11" s="16" t="s">
        <v>157</v>
      </c>
      <c r="C11" s="16"/>
      <c r="D11" s="17">
        <v>7500</v>
      </c>
      <c r="E11" s="18"/>
      <c r="F11" s="6"/>
      <c r="G11" s="6"/>
    </row>
    <row r="12" spans="1:7" s="5" customFormat="1">
      <c r="A12" s="15" t="s">
        <v>158</v>
      </c>
      <c r="B12" s="16"/>
      <c r="C12" s="16"/>
      <c r="D12" s="17">
        <v>7500</v>
      </c>
      <c r="E12" s="18"/>
      <c r="F12" s="6"/>
      <c r="G12" s="6"/>
    </row>
    <row r="13" spans="1:7" s="5" customFormat="1">
      <c r="A13" s="15" t="s">
        <v>153</v>
      </c>
      <c r="B13" s="16"/>
      <c r="C13" s="16"/>
      <c r="D13" s="17">
        <v>4000</v>
      </c>
      <c r="E13" s="18"/>
      <c r="F13" s="6"/>
      <c r="G13" s="6"/>
    </row>
    <row r="14" spans="1:7">
      <c r="A14" s="23"/>
      <c r="B14" s="24"/>
      <c r="C14" s="24"/>
      <c r="D14" s="25"/>
      <c r="E14" s="26"/>
      <c r="F14" s="3"/>
      <c r="G14" s="3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93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9"/>
  <sheetViews>
    <sheetView workbookViewId="0" xr3:uid="{FF0BDA26-1AD6-5648-BD9A-E01AA4DDCA7C}">
      <selection activeCell="C2" sqref="C2"/>
    </sheetView>
  </sheetViews>
  <sheetFormatPr defaultRowHeight="15.75"/>
  <cols>
    <col min="1" max="1" width="35.625" bestFit="1" customWidth="1"/>
    <col min="2" max="2" width="26.875" customWidth="1"/>
    <col min="3" max="3" width="32.5" customWidth="1"/>
    <col min="4" max="4" width="18.75" customWidth="1"/>
    <col min="5" max="5" width="15.125" bestFit="1" customWidth="1"/>
  </cols>
  <sheetData>
    <row r="1" spans="1:7" s="37" customFormat="1" ht="21">
      <c r="A1" s="40" t="s">
        <v>159</v>
      </c>
      <c r="B1" s="41"/>
      <c r="C1" s="41" t="s">
        <v>47</v>
      </c>
      <c r="D1" s="41"/>
      <c r="E1" s="47">
        <f>TOTALS!G14</f>
        <v>15000</v>
      </c>
    </row>
    <row r="2" spans="1:7" s="46" customFormat="1" ht="18.75">
      <c r="A2" s="42"/>
      <c r="B2" s="43"/>
      <c r="C2" s="44" t="s">
        <v>48</v>
      </c>
      <c r="D2" s="28" t="s">
        <v>49</v>
      </c>
      <c r="E2" s="45">
        <f>SUM(E4:E18)</f>
        <v>15000</v>
      </c>
    </row>
    <row r="3" spans="1:7" s="1" customFormat="1">
      <c r="A3" s="23" t="s">
        <v>50</v>
      </c>
      <c r="B3" s="38" t="s">
        <v>51</v>
      </c>
      <c r="C3" s="38" t="s">
        <v>52</v>
      </c>
      <c r="D3" s="39"/>
      <c r="E3" s="26"/>
      <c r="F3" s="3"/>
      <c r="G3" s="3"/>
    </row>
    <row r="4" spans="1:7">
      <c r="A4" s="11" t="s">
        <v>85</v>
      </c>
      <c r="B4" s="12"/>
      <c r="C4" s="12"/>
      <c r="D4" s="13"/>
      <c r="E4" s="14">
        <f>SUM(D5:D5)</f>
        <v>7500</v>
      </c>
      <c r="F4" s="3"/>
      <c r="G4" s="3"/>
    </row>
    <row r="5" spans="1:7" s="5" customFormat="1">
      <c r="A5" s="15" t="s">
        <v>160</v>
      </c>
      <c r="B5" s="16"/>
      <c r="C5" s="16"/>
      <c r="D5" s="17">
        <v>7500</v>
      </c>
      <c r="E5" s="18"/>
      <c r="F5" s="6"/>
      <c r="G5" s="6"/>
    </row>
    <row r="6" spans="1:7" s="5" customFormat="1">
      <c r="A6" s="19"/>
      <c r="B6" s="20"/>
      <c r="C6" s="20"/>
      <c r="D6" s="21"/>
      <c r="E6" s="22"/>
      <c r="F6" s="6"/>
      <c r="G6" s="6"/>
    </row>
    <row r="7" spans="1:7">
      <c r="A7" s="11" t="s">
        <v>161</v>
      </c>
      <c r="B7" s="12"/>
      <c r="C7" s="12"/>
      <c r="D7" s="13"/>
      <c r="E7" s="14">
        <f>SUM(D8:D9)</f>
        <v>7500</v>
      </c>
      <c r="F7" s="3"/>
      <c r="G7" s="3"/>
    </row>
    <row r="8" spans="1:7" s="5" customFormat="1">
      <c r="A8" s="15" t="s">
        <v>160</v>
      </c>
      <c r="B8" s="16"/>
      <c r="C8" s="16"/>
      <c r="D8" s="17">
        <v>7500</v>
      </c>
      <c r="E8" s="18"/>
      <c r="F8" s="6"/>
      <c r="G8" s="6"/>
    </row>
    <row r="9" spans="1:7">
      <c r="A9" s="23"/>
      <c r="B9" s="24"/>
      <c r="C9" s="24"/>
      <c r="D9" s="25"/>
      <c r="E9" s="26"/>
      <c r="F9" s="3"/>
      <c r="G9" s="3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93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13"/>
  <sheetViews>
    <sheetView zoomScale="90" zoomScaleNormal="90" workbookViewId="0" xr3:uid="{C67EF94B-0B3B-5838-830C-E3A509766221}">
      <selection activeCell="C2" sqref="C2"/>
    </sheetView>
  </sheetViews>
  <sheetFormatPr defaultRowHeight="15.75"/>
  <cols>
    <col min="1" max="1" width="35.625" bestFit="1" customWidth="1"/>
    <col min="2" max="2" width="26.875" customWidth="1"/>
    <col min="3" max="3" width="32.5" customWidth="1"/>
    <col min="4" max="4" width="18.75" customWidth="1"/>
    <col min="5" max="5" width="17.125" bestFit="1" customWidth="1"/>
  </cols>
  <sheetData>
    <row r="1" spans="1:7" s="37" customFormat="1" ht="21">
      <c r="A1" s="40" t="s">
        <v>162</v>
      </c>
      <c r="B1" s="41"/>
      <c r="C1" s="41" t="s">
        <v>47</v>
      </c>
      <c r="D1" s="41"/>
      <c r="E1" s="47">
        <f>TOTALS!G15</f>
        <v>120000</v>
      </c>
    </row>
    <row r="2" spans="1:7" s="46" customFormat="1" ht="18.75">
      <c r="A2" s="42"/>
      <c r="B2" s="43"/>
      <c r="C2" s="44" t="s">
        <v>48</v>
      </c>
      <c r="D2" s="28" t="s">
        <v>49</v>
      </c>
      <c r="E2" s="45">
        <f>SUM(E4:E22)</f>
        <v>120000</v>
      </c>
    </row>
    <row r="3" spans="1:7" s="1" customFormat="1">
      <c r="A3" s="23" t="s">
        <v>50</v>
      </c>
      <c r="B3" s="38" t="s">
        <v>51</v>
      </c>
      <c r="C3" s="38" t="s">
        <v>52</v>
      </c>
      <c r="D3" s="39"/>
      <c r="E3" s="26"/>
      <c r="F3" s="3"/>
      <c r="G3" s="3"/>
    </row>
    <row r="4" spans="1:7">
      <c r="A4" s="11" t="s">
        <v>163</v>
      </c>
      <c r="B4" s="12"/>
      <c r="C4" s="12"/>
      <c r="D4" s="13"/>
      <c r="E4" s="14">
        <f>SUM(D5:D7)</f>
        <v>25000</v>
      </c>
      <c r="F4" s="3"/>
      <c r="G4" s="3"/>
    </row>
    <row r="5" spans="1:7" s="5" customFormat="1">
      <c r="A5" s="15" t="s">
        <v>164</v>
      </c>
      <c r="B5" s="16"/>
      <c r="C5" s="16"/>
      <c r="D5" s="17">
        <v>15000</v>
      </c>
      <c r="E5" s="18"/>
      <c r="F5" s="6"/>
      <c r="G5" s="6"/>
    </row>
    <row r="6" spans="1:7" s="5" customFormat="1">
      <c r="A6" s="15" t="s">
        <v>165</v>
      </c>
      <c r="B6" s="16"/>
      <c r="C6" s="16"/>
      <c r="D6" s="17">
        <v>10000</v>
      </c>
      <c r="E6" s="18"/>
      <c r="F6" s="6"/>
      <c r="G6" s="6"/>
    </row>
    <row r="7" spans="1:7" s="5" customFormat="1">
      <c r="A7" s="19"/>
      <c r="B7" s="20"/>
      <c r="C7" s="20"/>
      <c r="D7" s="21"/>
      <c r="E7" s="22"/>
      <c r="F7" s="6"/>
      <c r="G7" s="6"/>
    </row>
    <row r="8" spans="1:7">
      <c r="A8" s="11" t="s">
        <v>166</v>
      </c>
      <c r="B8" s="12"/>
      <c r="C8" s="12"/>
      <c r="D8" s="13"/>
      <c r="E8" s="14">
        <f>SUM(D9:D10)</f>
        <v>55000</v>
      </c>
      <c r="F8" s="3"/>
      <c r="G8" s="3"/>
    </row>
    <row r="9" spans="1:7" s="5" customFormat="1">
      <c r="A9" s="15" t="s">
        <v>167</v>
      </c>
      <c r="B9" s="16" t="s">
        <v>168</v>
      </c>
      <c r="C9" s="16" t="s">
        <v>169</v>
      </c>
      <c r="D9" s="17">
        <v>55000</v>
      </c>
      <c r="E9" s="18"/>
      <c r="F9" s="6"/>
      <c r="G9" s="6"/>
    </row>
    <row r="10" spans="1:7">
      <c r="A10" s="23"/>
      <c r="B10" s="24"/>
      <c r="C10" s="24"/>
      <c r="D10" s="25"/>
      <c r="E10" s="26"/>
      <c r="F10" s="3"/>
      <c r="G10" s="3"/>
    </row>
    <row r="11" spans="1:7">
      <c r="A11" s="11" t="s">
        <v>170</v>
      </c>
      <c r="C11" s="12"/>
      <c r="D11" s="13"/>
      <c r="E11" s="14">
        <f>SUM(D11:D13)</f>
        <v>40000</v>
      </c>
      <c r="F11" s="3"/>
      <c r="G11" s="3"/>
    </row>
    <row r="12" spans="1:7">
      <c r="A12" s="15" t="s">
        <v>171</v>
      </c>
      <c r="B12" s="31" t="s">
        <v>172</v>
      </c>
      <c r="C12" s="31"/>
      <c r="D12" s="32">
        <v>40000</v>
      </c>
      <c r="E12" s="33"/>
      <c r="F12" s="3"/>
      <c r="G12" s="3"/>
    </row>
    <row r="13" spans="1:7" s="5" customFormat="1">
      <c r="A13" s="19"/>
      <c r="B13" s="20"/>
      <c r="C13" s="20"/>
      <c r="D13" s="21"/>
      <c r="E13" s="22"/>
      <c r="F13" s="6"/>
      <c r="G13" s="6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92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20"/>
  <sheetViews>
    <sheetView zoomScale="80" zoomScaleNormal="80" workbookViewId="0" xr3:uid="{274F5AE0-5452-572F-8038-C13FFDA59D49}">
      <selection activeCell="A18" sqref="A18"/>
    </sheetView>
  </sheetViews>
  <sheetFormatPr defaultRowHeight="15.75"/>
  <cols>
    <col min="1" max="1" width="35.625" bestFit="1" customWidth="1"/>
    <col min="2" max="2" width="26.875" customWidth="1"/>
    <col min="3" max="3" width="32.5" customWidth="1"/>
    <col min="4" max="4" width="18.75" customWidth="1"/>
    <col min="5" max="5" width="15.75" bestFit="1" customWidth="1"/>
  </cols>
  <sheetData>
    <row r="1" spans="1:7" s="37" customFormat="1" ht="21">
      <c r="A1" s="40" t="s">
        <v>173</v>
      </c>
      <c r="B1" s="41"/>
      <c r="C1" s="41" t="s">
        <v>47</v>
      </c>
      <c r="D1" s="41"/>
      <c r="E1" s="47">
        <f>TOTALS!G16</f>
        <v>38000</v>
      </c>
    </row>
    <row r="2" spans="1:7" s="46" customFormat="1" ht="18.75">
      <c r="A2" s="42"/>
      <c r="B2" s="43"/>
      <c r="C2" s="44" t="s">
        <v>48</v>
      </c>
      <c r="D2" s="28" t="s">
        <v>49</v>
      </c>
      <c r="E2" s="45">
        <f>SUM(E4:E29)</f>
        <v>38000</v>
      </c>
    </row>
    <row r="3" spans="1:7" s="1" customFormat="1">
      <c r="A3" s="23" t="s">
        <v>50</v>
      </c>
      <c r="B3" s="38" t="s">
        <v>51</v>
      </c>
      <c r="C3" s="38" t="s">
        <v>52</v>
      </c>
      <c r="D3" s="39"/>
      <c r="E3" s="26"/>
      <c r="F3" s="3"/>
      <c r="G3" s="3"/>
    </row>
    <row r="4" spans="1:7">
      <c r="A4" s="11" t="s">
        <v>174</v>
      </c>
      <c r="B4" s="12"/>
      <c r="C4" s="12"/>
      <c r="D4" s="13"/>
      <c r="E4" s="14">
        <f>SUM(D5:D5)</f>
        <v>5000</v>
      </c>
      <c r="F4" s="3"/>
      <c r="G4" s="3"/>
    </row>
    <row r="5" spans="1:7" s="5" customFormat="1">
      <c r="A5" s="15" t="s">
        <v>175</v>
      </c>
      <c r="B5" s="16"/>
      <c r="C5" s="16" t="s">
        <v>176</v>
      </c>
      <c r="D5" s="17">
        <v>5000</v>
      </c>
      <c r="E5" s="18"/>
      <c r="F5" s="6"/>
      <c r="G5" s="6"/>
    </row>
    <row r="6" spans="1:7" s="5" customFormat="1">
      <c r="A6" s="19"/>
      <c r="B6" s="20"/>
      <c r="C6" s="20"/>
      <c r="D6" s="21"/>
      <c r="E6" s="22"/>
      <c r="F6" s="6"/>
      <c r="G6" s="6"/>
    </row>
    <row r="7" spans="1:7">
      <c r="A7" s="11" t="s">
        <v>177</v>
      </c>
      <c r="B7" s="12"/>
      <c r="C7" s="12"/>
      <c r="D7" s="13"/>
      <c r="E7" s="14">
        <f>SUM(D8:D16)</f>
        <v>6000</v>
      </c>
      <c r="F7" s="3"/>
      <c r="G7" s="3"/>
    </row>
    <row r="8" spans="1:7" s="5" customFormat="1">
      <c r="A8" s="15" t="s">
        <v>178</v>
      </c>
      <c r="B8" s="16"/>
      <c r="C8" s="16"/>
      <c r="D8" s="17">
        <v>500</v>
      </c>
      <c r="E8" s="18"/>
      <c r="F8" s="6"/>
      <c r="G8" s="6"/>
    </row>
    <row r="9" spans="1:7" s="5" customFormat="1">
      <c r="A9" s="15" t="s">
        <v>179</v>
      </c>
      <c r="B9" s="16"/>
      <c r="C9" s="16"/>
      <c r="D9" s="17">
        <v>500</v>
      </c>
      <c r="E9" s="18"/>
      <c r="F9" s="6"/>
      <c r="G9" s="6"/>
    </row>
    <row r="10" spans="1:7" s="5" customFormat="1">
      <c r="A10" s="15" t="s">
        <v>180</v>
      </c>
      <c r="B10" s="16"/>
      <c r="C10" s="16"/>
      <c r="D10" s="17">
        <v>1000</v>
      </c>
      <c r="E10" s="18"/>
      <c r="F10" s="6"/>
      <c r="G10" s="6"/>
    </row>
    <row r="11" spans="1:7" s="5" customFormat="1">
      <c r="A11" s="15" t="s">
        <v>181</v>
      </c>
      <c r="B11" s="16"/>
      <c r="C11" s="16"/>
      <c r="D11" s="17">
        <v>500</v>
      </c>
      <c r="E11" s="18"/>
      <c r="F11" s="6"/>
      <c r="G11" s="6"/>
    </row>
    <row r="12" spans="1:7" s="5" customFormat="1">
      <c r="A12" s="15" t="s">
        <v>182</v>
      </c>
      <c r="B12" s="16" t="s">
        <v>183</v>
      </c>
      <c r="C12" s="16"/>
      <c r="D12" s="17"/>
      <c r="E12" s="18"/>
      <c r="F12" s="6"/>
      <c r="G12" s="6"/>
    </row>
    <row r="13" spans="1:7" s="5" customFormat="1">
      <c r="A13" s="15" t="s">
        <v>184</v>
      </c>
      <c r="B13" s="16" t="s">
        <v>185</v>
      </c>
      <c r="C13" s="16"/>
      <c r="D13" s="17">
        <v>1500</v>
      </c>
      <c r="E13" s="18"/>
      <c r="F13" s="6"/>
      <c r="G13" s="6"/>
    </row>
    <row r="14" spans="1:7" s="5" customFormat="1">
      <c r="A14" s="15" t="s">
        <v>186</v>
      </c>
      <c r="B14" s="16"/>
      <c r="C14" s="16"/>
      <c r="D14" s="17">
        <v>1500</v>
      </c>
      <c r="E14" s="18"/>
      <c r="F14" s="6"/>
      <c r="G14" s="6"/>
    </row>
    <row r="15" spans="1:7" s="5" customFormat="1">
      <c r="A15" s="15" t="s">
        <v>153</v>
      </c>
      <c r="B15" s="16"/>
      <c r="C15" s="16"/>
      <c r="D15" s="17">
        <v>500</v>
      </c>
      <c r="E15" s="18"/>
      <c r="F15" s="6"/>
      <c r="G15" s="6"/>
    </row>
    <row r="16" spans="1:7">
      <c r="A16" s="23"/>
      <c r="B16" s="24"/>
      <c r="C16" s="24"/>
      <c r="D16" s="25"/>
      <c r="E16" s="26"/>
      <c r="F16" s="3"/>
      <c r="G16" s="3"/>
    </row>
    <row r="17" spans="1:7">
      <c r="A17" s="11" t="s">
        <v>187</v>
      </c>
      <c r="C17" s="12"/>
      <c r="D17" s="13"/>
      <c r="E17" s="14">
        <f>SUM(D17:D20)</f>
        <v>27000</v>
      </c>
      <c r="F17" s="3"/>
      <c r="G17" s="3"/>
    </row>
    <row r="18" spans="1:7">
      <c r="A18" s="15" t="s">
        <v>188</v>
      </c>
      <c r="B18" s="31" t="s">
        <v>189</v>
      </c>
      <c r="C18" s="31"/>
      <c r="D18" s="32">
        <v>12000</v>
      </c>
      <c r="E18" s="33"/>
      <c r="F18" s="3"/>
      <c r="G18" s="3"/>
    </row>
    <row r="19" spans="1:7" s="5" customFormat="1">
      <c r="A19" s="15" t="s">
        <v>190</v>
      </c>
      <c r="C19" s="16"/>
      <c r="D19" s="17">
        <v>15000</v>
      </c>
      <c r="E19" s="18"/>
      <c r="F19" s="6"/>
      <c r="G19" s="6"/>
    </row>
    <row r="20" spans="1:7" s="5" customFormat="1">
      <c r="A20" s="19"/>
      <c r="B20" s="20"/>
      <c r="C20" s="20"/>
      <c r="D20" s="21"/>
      <c r="E20" s="22"/>
      <c r="F20" s="6"/>
      <c r="G20" s="6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93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G33"/>
  <sheetViews>
    <sheetView zoomScale="80" zoomScaleNormal="80" workbookViewId="0" xr3:uid="{33642244-9AC9-5136-AF77-195C889548CE}">
      <selection activeCell="D12" sqref="D12"/>
    </sheetView>
  </sheetViews>
  <sheetFormatPr defaultRowHeight="15.75"/>
  <cols>
    <col min="1" max="1" width="35.625" bestFit="1" customWidth="1"/>
    <col min="2" max="2" width="26.875" customWidth="1"/>
    <col min="3" max="3" width="32.5" customWidth="1"/>
    <col min="4" max="4" width="18.75" customWidth="1"/>
    <col min="5" max="5" width="15.75" bestFit="1" customWidth="1"/>
  </cols>
  <sheetData>
    <row r="1" spans="1:7" s="37" customFormat="1" ht="21">
      <c r="A1" s="40" t="s">
        <v>191</v>
      </c>
      <c r="B1" s="41"/>
      <c r="C1" s="41" t="s">
        <v>47</v>
      </c>
      <c r="D1" s="41"/>
      <c r="E1" s="47">
        <f>TOTALS!G17</f>
        <v>71000</v>
      </c>
    </row>
    <row r="2" spans="1:7" s="46" customFormat="1" ht="18.75">
      <c r="A2" s="42"/>
      <c r="B2" s="43"/>
      <c r="C2" s="44" t="s">
        <v>48</v>
      </c>
      <c r="D2" s="28" t="s">
        <v>49</v>
      </c>
      <c r="E2" s="45">
        <f>SUM(E4:E42)</f>
        <v>71000</v>
      </c>
    </row>
    <row r="3" spans="1:7" s="1" customFormat="1">
      <c r="A3" s="23" t="s">
        <v>50</v>
      </c>
      <c r="B3" s="38" t="s">
        <v>51</v>
      </c>
      <c r="C3" s="38" t="s">
        <v>52</v>
      </c>
      <c r="D3" s="39"/>
      <c r="E3" s="26"/>
      <c r="F3" s="3"/>
      <c r="G3" s="3"/>
    </row>
    <row r="4" spans="1:7">
      <c r="A4" s="11" t="s">
        <v>192</v>
      </c>
      <c r="B4" s="12"/>
      <c r="C4" s="12"/>
      <c r="D4" s="13"/>
      <c r="E4" s="14">
        <f>SUM(D5:D7)</f>
        <v>3000</v>
      </c>
      <c r="F4" s="3"/>
      <c r="G4" s="3"/>
    </row>
    <row r="5" spans="1:7" s="5" customFormat="1">
      <c r="A5" s="15" t="s">
        <v>193</v>
      </c>
      <c r="B5" s="16"/>
      <c r="C5" s="16"/>
      <c r="D5" s="17">
        <v>1200</v>
      </c>
      <c r="E5" s="18"/>
      <c r="F5" s="6"/>
      <c r="G5" s="6"/>
    </row>
    <row r="6" spans="1:7" s="5" customFormat="1">
      <c r="A6" s="15" t="s">
        <v>194</v>
      </c>
      <c r="B6" s="16"/>
      <c r="C6" s="16"/>
      <c r="D6" s="17">
        <v>900</v>
      </c>
      <c r="E6" s="18"/>
      <c r="F6" s="6"/>
      <c r="G6" s="6"/>
    </row>
    <row r="7" spans="1:7" s="5" customFormat="1">
      <c r="A7" s="15" t="s">
        <v>195</v>
      </c>
      <c r="B7" s="16"/>
      <c r="C7" s="16"/>
      <c r="D7" s="17">
        <v>900</v>
      </c>
      <c r="E7" s="18"/>
      <c r="F7" s="6"/>
      <c r="G7" s="6"/>
    </row>
    <row r="8" spans="1:7" s="5" customFormat="1">
      <c r="A8" s="19"/>
      <c r="B8" s="20"/>
      <c r="C8" s="20"/>
      <c r="D8" s="21"/>
      <c r="E8" s="22"/>
      <c r="F8" s="6"/>
      <c r="G8" s="6"/>
    </row>
    <row r="9" spans="1:7">
      <c r="A9" s="11" t="s">
        <v>196</v>
      </c>
      <c r="B9" s="12"/>
      <c r="C9" s="12"/>
      <c r="D9" s="13"/>
      <c r="E9" s="14">
        <f>SUM(D10:D12)</f>
        <v>1500</v>
      </c>
      <c r="F9" s="3"/>
      <c r="G9" s="3"/>
    </row>
    <row r="10" spans="1:7" s="5" customFormat="1">
      <c r="A10" s="15" t="s">
        <v>197</v>
      </c>
      <c r="B10" s="16" t="s">
        <v>198</v>
      </c>
      <c r="C10" s="16" t="s">
        <v>199</v>
      </c>
      <c r="D10" s="17">
        <v>350</v>
      </c>
      <c r="E10" s="18"/>
      <c r="F10" s="6"/>
      <c r="G10" s="6"/>
    </row>
    <row r="11" spans="1:7" s="5" customFormat="1">
      <c r="A11" s="15" t="s">
        <v>200</v>
      </c>
      <c r="B11" s="16" t="s">
        <v>198</v>
      </c>
      <c r="C11" s="16" t="s">
        <v>201</v>
      </c>
      <c r="D11" s="17">
        <v>350</v>
      </c>
      <c r="E11" s="18"/>
      <c r="F11" s="6"/>
      <c r="G11" s="6"/>
    </row>
    <row r="12" spans="1:7" s="5" customFormat="1">
      <c r="A12" s="15" t="s">
        <v>202</v>
      </c>
      <c r="B12" s="16"/>
      <c r="C12" s="16"/>
      <c r="D12" s="17">
        <v>800</v>
      </c>
      <c r="E12" s="18"/>
      <c r="F12" s="6"/>
      <c r="G12" s="6"/>
    </row>
    <row r="13" spans="1:7">
      <c r="A13" s="23"/>
      <c r="B13" s="24"/>
      <c r="C13" s="24"/>
      <c r="D13" s="25"/>
      <c r="E13" s="26"/>
      <c r="F13" s="3"/>
      <c r="G13" s="3"/>
    </row>
    <row r="14" spans="1:7">
      <c r="A14" s="11" t="s">
        <v>203</v>
      </c>
      <c r="C14" s="12"/>
      <c r="D14" s="13"/>
      <c r="E14" s="14">
        <f>SUM(D16:D21)</f>
        <v>40000</v>
      </c>
      <c r="F14" s="3"/>
      <c r="G14" s="3"/>
    </row>
    <row r="15" spans="1:7">
      <c r="A15" s="15" t="s">
        <v>204</v>
      </c>
      <c r="B15" s="31" t="s">
        <v>205</v>
      </c>
      <c r="C15" s="31"/>
      <c r="D15" s="32">
        <v>2500</v>
      </c>
      <c r="E15" s="33"/>
      <c r="F15" s="3"/>
      <c r="G15" s="3"/>
    </row>
    <row r="16" spans="1:7" s="5" customFormat="1">
      <c r="A16" s="15" t="s">
        <v>15</v>
      </c>
      <c r="B16" s="5" t="s">
        <v>206</v>
      </c>
      <c r="C16" s="16"/>
      <c r="D16" s="17">
        <v>7500</v>
      </c>
      <c r="E16" s="18"/>
      <c r="F16" s="6"/>
      <c r="G16" s="6"/>
    </row>
    <row r="17" spans="1:7" s="5" customFormat="1">
      <c r="A17" s="15" t="s">
        <v>18</v>
      </c>
      <c r="B17" s="16" t="s">
        <v>206</v>
      </c>
      <c r="C17" s="16"/>
      <c r="D17" s="17">
        <v>5000</v>
      </c>
      <c r="E17" s="18"/>
      <c r="F17" s="6"/>
      <c r="G17" s="6"/>
    </row>
    <row r="18" spans="1:7" s="5" customFormat="1">
      <c r="A18" s="15" t="s">
        <v>20</v>
      </c>
      <c r="B18" s="16" t="s">
        <v>206</v>
      </c>
      <c r="C18" s="16"/>
      <c r="D18" s="17">
        <v>5000</v>
      </c>
      <c r="E18" s="18"/>
      <c r="F18" s="6"/>
      <c r="G18" s="6"/>
    </row>
    <row r="19" spans="1:7" s="5" customFormat="1">
      <c r="A19" s="15" t="s">
        <v>22</v>
      </c>
      <c r="B19" s="36" t="s">
        <v>206</v>
      </c>
      <c r="C19" s="16"/>
      <c r="D19" s="17">
        <v>7500</v>
      </c>
      <c r="E19" s="18"/>
      <c r="F19" s="6"/>
      <c r="G19" s="6"/>
    </row>
    <row r="20" spans="1:7" s="5" customFormat="1">
      <c r="A20" s="15" t="s">
        <v>78</v>
      </c>
      <c r="B20" s="36" t="s">
        <v>206</v>
      </c>
      <c r="C20" s="16"/>
      <c r="D20" s="17">
        <v>7500</v>
      </c>
      <c r="E20" s="18"/>
      <c r="F20" s="6"/>
      <c r="G20" s="6"/>
    </row>
    <row r="21" spans="1:7" s="5" customFormat="1">
      <c r="A21" s="15" t="s">
        <v>29</v>
      </c>
      <c r="B21" s="36" t="s">
        <v>206</v>
      </c>
      <c r="C21" s="16"/>
      <c r="D21" s="17">
        <v>7500</v>
      </c>
      <c r="E21" s="18"/>
      <c r="F21" s="6"/>
      <c r="G21" s="6"/>
    </row>
    <row r="22" spans="1:7" s="5" customFormat="1">
      <c r="A22" s="19"/>
      <c r="B22" s="20"/>
      <c r="C22" s="20"/>
      <c r="D22" s="21"/>
      <c r="E22" s="22"/>
      <c r="F22" s="6"/>
      <c r="G22" s="6"/>
    </row>
    <row r="23" spans="1:7">
      <c r="A23" s="11" t="s">
        <v>207</v>
      </c>
      <c r="C23" s="12"/>
      <c r="D23" s="13"/>
      <c r="E23" s="14">
        <f>SUM(D24:D29)</f>
        <v>16500</v>
      </c>
      <c r="F23" s="3"/>
      <c r="G23" s="3"/>
    </row>
    <row r="24" spans="1:7" s="5" customFormat="1">
      <c r="A24" s="15" t="s">
        <v>15</v>
      </c>
      <c r="B24" s="31" t="s">
        <v>208</v>
      </c>
      <c r="C24" s="16"/>
      <c r="D24" s="17">
        <v>2500</v>
      </c>
      <c r="E24" s="18"/>
      <c r="F24" s="6"/>
      <c r="G24" s="6"/>
    </row>
    <row r="25" spans="1:7" s="5" customFormat="1">
      <c r="A25" s="15" t="s">
        <v>18</v>
      </c>
      <c r="B25" s="36" t="s">
        <v>206</v>
      </c>
      <c r="C25" s="16"/>
      <c r="D25" s="17">
        <v>1500</v>
      </c>
      <c r="E25" s="18"/>
      <c r="F25" s="6"/>
      <c r="G25" s="6"/>
    </row>
    <row r="26" spans="1:7" s="5" customFormat="1">
      <c r="A26" s="15" t="s">
        <v>20</v>
      </c>
      <c r="B26" s="36" t="s">
        <v>206</v>
      </c>
      <c r="C26" s="16"/>
      <c r="D26" s="17">
        <v>2500</v>
      </c>
      <c r="E26" s="18"/>
      <c r="F26" s="6"/>
      <c r="G26" s="6"/>
    </row>
    <row r="27" spans="1:7" s="5" customFormat="1">
      <c r="A27" s="15" t="s">
        <v>22</v>
      </c>
      <c r="B27" s="36" t="s">
        <v>206</v>
      </c>
      <c r="C27" s="16"/>
      <c r="D27" s="17">
        <v>2500</v>
      </c>
      <c r="E27" s="18"/>
      <c r="F27" s="6"/>
      <c r="G27" s="6"/>
    </row>
    <row r="28" spans="1:7" s="5" customFormat="1">
      <c r="A28" s="15" t="s">
        <v>78</v>
      </c>
      <c r="B28" s="36" t="s">
        <v>206</v>
      </c>
      <c r="C28" s="16"/>
      <c r="D28" s="17">
        <v>2500</v>
      </c>
      <c r="E28" s="18"/>
      <c r="F28" s="6"/>
      <c r="G28" s="6"/>
    </row>
    <row r="29" spans="1:7" s="5" customFormat="1">
      <c r="A29" s="15" t="s">
        <v>29</v>
      </c>
      <c r="B29" s="36" t="s">
        <v>206</v>
      </c>
      <c r="C29" s="16"/>
      <c r="D29" s="17">
        <v>5000</v>
      </c>
      <c r="E29" s="18"/>
      <c r="F29" s="6"/>
      <c r="G29" s="6"/>
    </row>
    <row r="30" spans="1:7" s="5" customFormat="1">
      <c r="A30" s="19"/>
      <c r="B30" s="20"/>
      <c r="C30" s="20"/>
      <c r="D30" s="21"/>
      <c r="E30" s="22"/>
      <c r="F30" s="6"/>
      <c r="G30" s="6"/>
    </row>
    <row r="31" spans="1:7" s="1" customFormat="1">
      <c r="A31" s="11" t="s">
        <v>209</v>
      </c>
      <c r="B31" s="27"/>
      <c r="C31" s="28"/>
      <c r="D31" s="29"/>
      <c r="E31" s="14">
        <f>SUM(D32:D33)</f>
        <v>10000</v>
      </c>
      <c r="F31" s="3"/>
      <c r="G31" s="3"/>
    </row>
    <row r="32" spans="1:7">
      <c r="A32" s="30" t="s">
        <v>210</v>
      </c>
      <c r="B32" s="31" t="s">
        <v>211</v>
      </c>
      <c r="C32" s="31"/>
      <c r="D32" s="32">
        <v>10000</v>
      </c>
      <c r="E32" s="33"/>
      <c r="F32" s="3"/>
      <c r="G32" s="3"/>
    </row>
    <row r="33" spans="1:5">
      <c r="A33" s="34"/>
      <c r="B33" s="24"/>
      <c r="C33" s="24"/>
      <c r="D33" s="24"/>
      <c r="E33" s="35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9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4"/>
  <sheetViews>
    <sheetView zoomScale="80" zoomScaleNormal="80" workbookViewId="0" xr3:uid="{958C4451-9541-5A59-BF78-D2F731DF1C81}">
      <selection activeCell="D43" sqref="D43"/>
    </sheetView>
  </sheetViews>
  <sheetFormatPr defaultRowHeight="15.75"/>
  <cols>
    <col min="1" max="1" width="35.625" bestFit="1" customWidth="1"/>
    <col min="2" max="2" width="26.875" customWidth="1"/>
    <col min="3" max="3" width="32.5" customWidth="1"/>
    <col min="4" max="4" width="18.75" customWidth="1"/>
    <col min="5" max="5" width="17.125" bestFit="1" customWidth="1"/>
  </cols>
  <sheetData>
    <row r="1" spans="1:7" s="37" customFormat="1" ht="21">
      <c r="A1" s="40" t="s">
        <v>46</v>
      </c>
      <c r="B1" s="41"/>
      <c r="C1" s="41" t="s">
        <v>47</v>
      </c>
      <c r="D1" s="41"/>
      <c r="E1" s="47">
        <f>TOTALS!G4</f>
        <v>136350</v>
      </c>
    </row>
    <row r="2" spans="1:7" s="46" customFormat="1" ht="18.75">
      <c r="A2" s="42"/>
      <c r="B2" s="43"/>
      <c r="C2" s="44" t="s">
        <v>48</v>
      </c>
      <c r="D2" s="28" t="s">
        <v>49</v>
      </c>
      <c r="E2" s="45">
        <f>SUM(E4:E49)</f>
        <v>136350</v>
      </c>
    </row>
    <row r="3" spans="1:7" s="1" customFormat="1">
      <c r="A3" s="23" t="s">
        <v>50</v>
      </c>
      <c r="B3" s="38" t="s">
        <v>51</v>
      </c>
      <c r="C3" s="38" t="s">
        <v>52</v>
      </c>
      <c r="D3" s="39"/>
      <c r="E3" s="26"/>
      <c r="F3" s="3"/>
      <c r="G3" s="3"/>
    </row>
    <row r="4" spans="1:7">
      <c r="A4" s="11" t="s">
        <v>53</v>
      </c>
      <c r="B4" s="12"/>
      <c r="C4" s="12"/>
      <c r="D4" s="13"/>
      <c r="E4" s="14">
        <f>SUM(D5:D12)</f>
        <v>67812</v>
      </c>
      <c r="F4" s="3"/>
      <c r="G4" s="3"/>
    </row>
    <row r="5" spans="1:7" s="5" customFormat="1">
      <c r="A5" s="15" t="s">
        <v>54</v>
      </c>
      <c r="B5" s="16" t="s">
        <v>55</v>
      </c>
      <c r="C5" s="16"/>
      <c r="D5" s="17">
        <v>7000</v>
      </c>
      <c r="E5" s="18"/>
      <c r="F5" s="6"/>
      <c r="G5" s="6"/>
    </row>
    <row r="6" spans="1:7" s="5" customFormat="1">
      <c r="A6" s="15" t="s">
        <v>56</v>
      </c>
      <c r="B6" s="16" t="s">
        <v>57</v>
      </c>
      <c r="C6" s="16"/>
      <c r="D6" s="17">
        <v>7500</v>
      </c>
      <c r="E6" s="18"/>
      <c r="F6" s="7" t="s">
        <v>58</v>
      </c>
      <c r="G6" s="6"/>
    </row>
    <row r="7" spans="1:7" s="5" customFormat="1">
      <c r="A7" s="15" t="s">
        <v>59</v>
      </c>
      <c r="B7" s="16" t="s">
        <v>57</v>
      </c>
      <c r="C7" s="16" t="s">
        <v>60</v>
      </c>
      <c r="D7" s="17">
        <v>28000</v>
      </c>
      <c r="E7" s="18"/>
      <c r="F7" s="6"/>
      <c r="G7" s="6"/>
    </row>
    <row r="8" spans="1:7" s="5" customFormat="1">
      <c r="A8" s="15" t="s">
        <v>61</v>
      </c>
      <c r="B8" s="36" t="s">
        <v>62</v>
      </c>
      <c r="C8" s="36" t="s">
        <v>63</v>
      </c>
      <c r="D8" s="17">
        <f>8*10*150</f>
        <v>12000</v>
      </c>
      <c r="E8" s="18"/>
      <c r="F8" s="6"/>
      <c r="G8" s="6"/>
    </row>
    <row r="9" spans="1:7" s="5" customFormat="1">
      <c r="A9" s="15" t="s">
        <v>64</v>
      </c>
      <c r="B9" s="36" t="s">
        <v>65</v>
      </c>
      <c r="C9" s="36" t="s">
        <v>66</v>
      </c>
      <c r="D9" s="17">
        <f>3*10*150</f>
        <v>4500</v>
      </c>
      <c r="E9" s="18"/>
      <c r="F9" s="6"/>
      <c r="G9" s="6"/>
    </row>
    <row r="10" spans="1:7">
      <c r="A10" s="48" t="s">
        <v>64</v>
      </c>
      <c r="B10" s="36" t="s">
        <v>67</v>
      </c>
      <c r="C10" s="36" t="s">
        <v>68</v>
      </c>
      <c r="D10" s="2">
        <f>6*8*150</f>
        <v>7200</v>
      </c>
      <c r="E10" s="49"/>
    </row>
    <row r="11" spans="1:7">
      <c r="A11" s="48" t="s">
        <v>69</v>
      </c>
      <c r="B11" s="36" t="s">
        <v>70</v>
      </c>
      <c r="C11" s="36"/>
      <c r="D11" s="2">
        <v>1612</v>
      </c>
      <c r="E11" s="49"/>
      <c r="F11" s="4" t="s">
        <v>58</v>
      </c>
    </row>
    <row r="12" spans="1:7" s="5" customFormat="1">
      <c r="A12" s="19"/>
      <c r="B12" s="20"/>
      <c r="C12" s="20"/>
      <c r="D12" s="21"/>
      <c r="E12" s="22"/>
      <c r="F12" s="6"/>
      <c r="G12" s="6"/>
    </row>
    <row r="13" spans="1:7">
      <c r="A13" s="11" t="s">
        <v>71</v>
      </c>
      <c r="B13" s="12"/>
      <c r="C13" s="12"/>
      <c r="D13" s="13"/>
      <c r="E13" s="14">
        <f>SUM(D14:D16)</f>
        <v>17000</v>
      </c>
      <c r="F13" s="3"/>
      <c r="G13" s="3"/>
    </row>
    <row r="14" spans="1:7" s="5" customFormat="1">
      <c r="A14" s="50" t="s">
        <v>72</v>
      </c>
      <c r="B14" s="16" t="s">
        <v>73</v>
      </c>
      <c r="C14" s="16"/>
      <c r="D14" s="17">
        <v>13200</v>
      </c>
      <c r="E14" s="18"/>
      <c r="F14" s="6"/>
      <c r="G14" s="6"/>
    </row>
    <row r="15" spans="1:7" s="5" customFormat="1">
      <c r="A15" s="50" t="s">
        <v>74</v>
      </c>
      <c r="B15" s="16" t="s">
        <v>73</v>
      </c>
      <c r="C15" s="16"/>
      <c r="D15" s="17">
        <v>3800</v>
      </c>
      <c r="E15" s="18"/>
      <c r="F15" s="6"/>
      <c r="G15" s="6"/>
    </row>
    <row r="16" spans="1:7" s="5" customFormat="1">
      <c r="A16" s="15"/>
      <c r="B16" s="16"/>
      <c r="C16" s="16"/>
      <c r="D16" s="17"/>
      <c r="E16" s="18"/>
      <c r="F16" s="6"/>
      <c r="G16" s="6"/>
    </row>
    <row r="17" spans="1:7">
      <c r="A17" s="23"/>
      <c r="B17" s="24"/>
      <c r="C17" s="24"/>
      <c r="D17" s="25"/>
      <c r="E17" s="26"/>
      <c r="F17" s="3"/>
      <c r="G17" s="3"/>
    </row>
    <row r="18" spans="1:7">
      <c r="A18" s="11" t="s">
        <v>75</v>
      </c>
      <c r="B18" s="12"/>
      <c r="C18" s="12"/>
      <c r="D18" s="13"/>
      <c r="E18" s="14">
        <f>SUM(D19:D20)</f>
        <v>8000</v>
      </c>
      <c r="F18" s="3"/>
      <c r="G18" s="3"/>
    </row>
    <row r="19" spans="1:7" s="5" customFormat="1">
      <c r="A19" s="50" t="s">
        <v>76</v>
      </c>
      <c r="B19" s="16"/>
      <c r="C19" s="16"/>
      <c r="D19" s="17">
        <v>8000</v>
      </c>
      <c r="E19" s="18"/>
      <c r="F19" s="6"/>
      <c r="G19" s="6"/>
    </row>
    <row r="20" spans="1:7" s="5" customFormat="1">
      <c r="A20" s="15"/>
      <c r="B20" s="16"/>
      <c r="C20" s="16"/>
      <c r="D20" s="17"/>
      <c r="E20" s="18"/>
      <c r="F20" s="6"/>
      <c r="G20" s="6"/>
    </row>
    <row r="21" spans="1:7">
      <c r="A21" s="23"/>
      <c r="B21" s="24"/>
      <c r="C21" s="24"/>
      <c r="D21" s="25"/>
      <c r="E21" s="26"/>
      <c r="F21" s="3"/>
      <c r="G21" s="3"/>
    </row>
    <row r="22" spans="1:7">
      <c r="A22" s="11" t="s">
        <v>77</v>
      </c>
      <c r="C22" s="12"/>
      <c r="D22" s="13"/>
      <c r="E22" s="14">
        <f>SUM(D23:D28)</f>
        <v>9000</v>
      </c>
      <c r="F22" s="3"/>
      <c r="G22" s="3"/>
    </row>
    <row r="23" spans="1:7">
      <c r="A23" s="15" t="s">
        <v>15</v>
      </c>
      <c r="B23" s="31"/>
      <c r="C23" s="31"/>
      <c r="D23" s="32">
        <v>1500</v>
      </c>
      <c r="E23" s="33"/>
      <c r="F23" s="3"/>
      <c r="G23" s="3"/>
    </row>
    <row r="24" spans="1:7" s="5" customFormat="1">
      <c r="A24" s="15" t="s">
        <v>18</v>
      </c>
      <c r="C24" s="16"/>
      <c r="D24" s="17">
        <v>1500</v>
      </c>
      <c r="E24" s="18"/>
      <c r="F24" s="6"/>
      <c r="G24" s="6"/>
    </row>
    <row r="25" spans="1:7" s="5" customFormat="1">
      <c r="A25" s="15" t="s">
        <v>20</v>
      </c>
      <c r="B25" s="16"/>
      <c r="C25" s="16"/>
      <c r="D25" s="17">
        <v>1500</v>
      </c>
      <c r="E25" s="18"/>
      <c r="F25" s="6"/>
      <c r="G25" s="6"/>
    </row>
    <row r="26" spans="1:7" s="5" customFormat="1">
      <c r="A26" s="15" t="s">
        <v>22</v>
      </c>
      <c r="B26" s="16"/>
      <c r="C26" s="16"/>
      <c r="D26" s="17">
        <v>1500</v>
      </c>
      <c r="E26" s="18"/>
      <c r="F26" s="6"/>
      <c r="G26" s="6"/>
    </row>
    <row r="27" spans="1:7" s="5" customFormat="1">
      <c r="A27" s="15" t="s">
        <v>78</v>
      </c>
      <c r="B27" s="36"/>
      <c r="C27" s="16"/>
      <c r="D27" s="17">
        <v>1500</v>
      </c>
      <c r="E27" s="18"/>
      <c r="F27" s="6"/>
      <c r="G27" s="6"/>
    </row>
    <row r="28" spans="1:7" s="5" customFormat="1">
      <c r="A28" s="15" t="s">
        <v>29</v>
      </c>
      <c r="B28" s="36"/>
      <c r="C28" s="16"/>
      <c r="D28" s="17">
        <v>1500</v>
      </c>
      <c r="E28" s="18"/>
      <c r="F28" s="6"/>
      <c r="G28" s="6"/>
    </row>
    <row r="29" spans="1:7" s="5" customFormat="1">
      <c r="A29" s="19"/>
      <c r="B29" s="20"/>
      <c r="C29" s="20"/>
      <c r="D29" s="21"/>
      <c r="E29" s="22"/>
      <c r="F29" s="6"/>
      <c r="G29" s="6"/>
    </row>
    <row r="30" spans="1:7">
      <c r="A30" s="11" t="s">
        <v>79</v>
      </c>
      <c r="C30" s="12"/>
      <c r="D30" s="13"/>
      <c r="E30" s="14">
        <f>SUM(D31:D36)</f>
        <v>3000</v>
      </c>
      <c r="F30" s="3"/>
      <c r="G30" s="3"/>
    </row>
    <row r="31" spans="1:7" s="5" customFormat="1">
      <c r="A31" s="15" t="s">
        <v>15</v>
      </c>
      <c r="B31" s="31"/>
      <c r="C31" s="16"/>
      <c r="D31" s="17">
        <v>500</v>
      </c>
      <c r="E31" s="18"/>
      <c r="F31" s="6"/>
      <c r="G31" s="6"/>
    </row>
    <row r="32" spans="1:7" s="5" customFormat="1">
      <c r="A32" s="15" t="s">
        <v>18</v>
      </c>
      <c r="B32" s="36"/>
      <c r="C32" s="16"/>
      <c r="D32" s="17">
        <v>500</v>
      </c>
      <c r="E32" s="18"/>
      <c r="F32" s="6"/>
      <c r="G32" s="6"/>
    </row>
    <row r="33" spans="1:7" s="5" customFormat="1">
      <c r="A33" s="15" t="s">
        <v>20</v>
      </c>
      <c r="B33" s="36"/>
      <c r="C33" s="16"/>
      <c r="D33" s="17">
        <v>500</v>
      </c>
      <c r="E33" s="18"/>
      <c r="F33" s="6"/>
      <c r="G33" s="6"/>
    </row>
    <row r="34" spans="1:7" s="5" customFormat="1">
      <c r="A34" s="15" t="s">
        <v>22</v>
      </c>
      <c r="B34" s="36"/>
      <c r="C34" s="16"/>
      <c r="D34" s="17">
        <v>500</v>
      </c>
      <c r="E34" s="18"/>
      <c r="F34" s="6"/>
      <c r="G34" s="6"/>
    </row>
    <row r="35" spans="1:7" s="5" customFormat="1">
      <c r="A35" s="15" t="s">
        <v>78</v>
      </c>
      <c r="B35" s="36"/>
      <c r="C35" s="16"/>
      <c r="D35" s="17">
        <v>500</v>
      </c>
      <c r="E35" s="18"/>
      <c r="F35" s="6"/>
      <c r="G35" s="6"/>
    </row>
    <row r="36" spans="1:7" s="5" customFormat="1">
      <c r="A36" s="15" t="s">
        <v>29</v>
      </c>
      <c r="B36" s="36"/>
      <c r="C36" s="16"/>
      <c r="D36" s="17">
        <v>500</v>
      </c>
      <c r="E36" s="18"/>
      <c r="F36" s="6"/>
      <c r="G36" s="6"/>
    </row>
    <row r="37" spans="1:7" s="5" customFormat="1">
      <c r="A37" s="19"/>
      <c r="B37" s="20"/>
      <c r="C37" s="20"/>
      <c r="D37" s="21"/>
      <c r="E37" s="22"/>
      <c r="F37" s="6"/>
      <c r="G37" s="6"/>
    </row>
    <row r="38" spans="1:7" s="1" customFormat="1">
      <c r="A38" s="11" t="s">
        <v>80</v>
      </c>
      <c r="B38" s="27"/>
      <c r="C38" s="28"/>
      <c r="D38" s="29"/>
      <c r="E38" s="14">
        <f>SUM(D39:D40)</f>
        <v>4188</v>
      </c>
      <c r="F38" s="3"/>
      <c r="G38" s="3"/>
    </row>
    <row r="39" spans="1:7">
      <c r="A39" s="30" t="s">
        <v>81</v>
      </c>
      <c r="B39" s="31"/>
      <c r="C39" s="31"/>
      <c r="D39" s="32">
        <v>4188</v>
      </c>
      <c r="E39" s="33"/>
      <c r="F39" s="3"/>
      <c r="G39" s="3"/>
    </row>
    <row r="40" spans="1:7">
      <c r="A40" s="34"/>
      <c r="B40" s="24"/>
      <c r="C40" s="24"/>
      <c r="D40" s="24"/>
      <c r="E40" s="35"/>
    </row>
    <row r="41" spans="1:7" s="1" customFormat="1">
      <c r="A41" s="52" t="s">
        <v>82</v>
      </c>
      <c r="B41" s="28"/>
      <c r="C41" s="28"/>
      <c r="D41" s="29"/>
      <c r="E41" s="14">
        <f>SUM(D42:D44)</f>
        <v>27350</v>
      </c>
    </row>
    <row r="42" spans="1:7">
      <c r="A42" s="51" t="s">
        <v>83</v>
      </c>
      <c r="B42" s="31"/>
      <c r="C42" s="31"/>
      <c r="D42" s="32">
        <v>27350</v>
      </c>
      <c r="E42" s="53"/>
    </row>
    <row r="43" spans="1:7">
      <c r="A43" s="30"/>
      <c r="B43" s="31"/>
      <c r="C43" s="31"/>
      <c r="D43" s="32"/>
      <c r="E43" s="53"/>
    </row>
    <row r="44" spans="1:7">
      <c r="A44" s="34"/>
      <c r="B44" s="24"/>
      <c r="C44" s="24"/>
      <c r="D44" s="25"/>
      <c r="E44" s="54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6"/>
  <sheetViews>
    <sheetView zoomScale="80" zoomScaleNormal="80" workbookViewId="0" xr3:uid="{842E5F09-E766-5B8D-85AF-A39847EA96FD}">
      <selection activeCell="C2" sqref="C2"/>
    </sheetView>
  </sheetViews>
  <sheetFormatPr defaultRowHeight="15.75"/>
  <cols>
    <col min="1" max="1" width="35.625" bestFit="1" customWidth="1"/>
    <col min="2" max="2" width="26.875" customWidth="1"/>
    <col min="3" max="3" width="32.5" customWidth="1"/>
    <col min="4" max="4" width="18.75" customWidth="1"/>
    <col min="5" max="5" width="17.125" bestFit="1" customWidth="1"/>
  </cols>
  <sheetData>
    <row r="1" spans="1:7" s="37" customFormat="1" ht="21">
      <c r="A1" s="40" t="s">
        <v>84</v>
      </c>
      <c r="B1" s="41"/>
      <c r="C1" s="41" t="s">
        <v>47</v>
      </c>
      <c r="D1" s="41"/>
      <c r="E1" s="47">
        <f>TOTALS!G5</f>
        <v>137650</v>
      </c>
    </row>
    <row r="2" spans="1:7" s="46" customFormat="1" ht="18.75">
      <c r="A2" s="42"/>
      <c r="B2" s="43"/>
      <c r="C2" s="44" t="s">
        <v>48</v>
      </c>
      <c r="D2" s="28" t="s">
        <v>49</v>
      </c>
      <c r="E2" s="45">
        <f>SUM(E4:E21)</f>
        <v>137650</v>
      </c>
    </row>
    <row r="3" spans="1:7" s="1" customFormat="1">
      <c r="A3" s="23" t="s">
        <v>50</v>
      </c>
      <c r="B3" s="38" t="s">
        <v>51</v>
      </c>
      <c r="C3" s="38" t="s">
        <v>52</v>
      </c>
      <c r="D3" s="39"/>
      <c r="E3" s="26"/>
      <c r="F3" s="3"/>
      <c r="G3" s="3"/>
    </row>
    <row r="4" spans="1:7">
      <c r="A4" s="11" t="s">
        <v>85</v>
      </c>
      <c r="B4" s="12"/>
      <c r="C4" s="12"/>
      <c r="D4" s="13"/>
      <c r="E4" s="14">
        <f>SUM(D5:D12)</f>
        <v>130700</v>
      </c>
      <c r="F4" s="3"/>
      <c r="G4" s="3"/>
    </row>
    <row r="5" spans="1:7" s="5" customFormat="1">
      <c r="A5" s="15" t="s">
        <v>18</v>
      </c>
      <c r="B5" s="16" t="s">
        <v>86</v>
      </c>
      <c r="C5" s="16"/>
      <c r="D5" s="17">
        <v>18934</v>
      </c>
      <c r="E5" s="18"/>
      <c r="F5" s="6"/>
      <c r="G5" s="6"/>
    </row>
    <row r="6" spans="1:7" s="5" customFormat="1">
      <c r="A6" s="15" t="s">
        <v>78</v>
      </c>
      <c r="B6" s="16" t="s">
        <v>86</v>
      </c>
      <c r="C6" s="16"/>
      <c r="D6" s="17">
        <v>18658</v>
      </c>
      <c r="E6" s="18"/>
      <c r="F6" s="6"/>
      <c r="G6" s="6"/>
    </row>
    <row r="7" spans="1:7" s="5" customFormat="1">
      <c r="A7" s="15" t="s">
        <v>22</v>
      </c>
      <c r="B7" s="16" t="s">
        <v>86</v>
      </c>
      <c r="C7" s="16"/>
      <c r="D7" s="17">
        <v>18831</v>
      </c>
      <c r="E7" s="18"/>
      <c r="F7" s="6"/>
      <c r="G7" s="6"/>
    </row>
    <row r="8" spans="1:7" s="5" customFormat="1">
      <c r="A8" s="15" t="s">
        <v>15</v>
      </c>
      <c r="B8" s="16" t="s">
        <v>86</v>
      </c>
      <c r="C8" s="36"/>
      <c r="D8" s="17">
        <v>17687</v>
      </c>
      <c r="E8" s="18"/>
      <c r="F8" s="6"/>
      <c r="G8" s="6"/>
    </row>
    <row r="9" spans="1:7" s="5" customFormat="1">
      <c r="A9" s="15" t="s">
        <v>87</v>
      </c>
      <c r="B9" s="16" t="s">
        <v>86</v>
      </c>
      <c r="C9" s="36"/>
      <c r="D9" s="17">
        <v>19487</v>
      </c>
      <c r="E9" s="18"/>
      <c r="F9" s="6"/>
      <c r="G9" s="6"/>
    </row>
    <row r="10" spans="1:7" s="5" customFormat="1">
      <c r="A10" s="15" t="s">
        <v>88</v>
      </c>
      <c r="B10" s="16" t="s">
        <v>86</v>
      </c>
      <c r="C10" s="36"/>
      <c r="D10" s="17">
        <v>18130</v>
      </c>
      <c r="E10" s="18"/>
      <c r="F10" s="6"/>
      <c r="G10" s="6"/>
    </row>
    <row r="11" spans="1:7" s="5" customFormat="1">
      <c r="A11" s="15" t="s">
        <v>89</v>
      </c>
      <c r="B11" s="16" t="s">
        <v>86</v>
      </c>
      <c r="C11" s="16"/>
      <c r="D11" s="17">
        <v>18973</v>
      </c>
      <c r="E11" s="18"/>
      <c r="F11" s="6"/>
      <c r="G11" s="6"/>
    </row>
    <row r="12" spans="1:7" s="5" customFormat="1">
      <c r="A12" s="19"/>
      <c r="B12" s="20"/>
      <c r="C12" s="20"/>
      <c r="D12" s="21"/>
      <c r="E12" s="22"/>
      <c r="F12" s="6"/>
      <c r="G12" s="6"/>
    </row>
    <row r="13" spans="1:7">
      <c r="A13" s="11" t="s">
        <v>90</v>
      </c>
      <c r="B13" s="12"/>
      <c r="C13" s="12"/>
      <c r="D13" s="13"/>
      <c r="E13" s="14">
        <f>SUM(D14:D16)</f>
        <v>6950</v>
      </c>
      <c r="F13" s="3"/>
      <c r="G13" s="3"/>
    </row>
    <row r="14" spans="1:7" s="5" customFormat="1">
      <c r="A14" s="15" t="s">
        <v>91</v>
      </c>
      <c r="B14" s="36" t="s">
        <v>92</v>
      </c>
      <c r="C14" s="16"/>
      <c r="D14" s="17">
        <v>6950</v>
      </c>
      <c r="E14" s="18"/>
      <c r="F14" s="6"/>
      <c r="G14" s="6"/>
    </row>
    <row r="15" spans="1:7" s="5" customFormat="1">
      <c r="A15" s="15"/>
      <c r="B15" s="16"/>
      <c r="C15" s="16"/>
      <c r="D15" s="17"/>
      <c r="E15" s="18"/>
      <c r="F15" s="6"/>
      <c r="G15" s="6"/>
    </row>
    <row r="16" spans="1:7">
      <c r="A16" s="23"/>
      <c r="B16" s="24"/>
      <c r="C16" s="24"/>
      <c r="D16" s="25"/>
      <c r="E16" s="26"/>
      <c r="F16" s="3"/>
      <c r="G16" s="3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9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4"/>
  <sheetViews>
    <sheetView tabSelected="1" zoomScale="80" zoomScaleNormal="80" workbookViewId="0" xr3:uid="{51F8DEE0-4D01-5F28-A812-FC0BD7CAC4A5}">
      <selection activeCell="E9" sqref="E9"/>
    </sheetView>
  </sheetViews>
  <sheetFormatPr defaultRowHeight="15.75"/>
  <cols>
    <col min="1" max="1" width="35.625" bestFit="1" customWidth="1"/>
    <col min="2" max="2" width="26.875" customWidth="1"/>
    <col min="3" max="3" width="32.5" customWidth="1"/>
    <col min="4" max="4" width="18.75" customWidth="1"/>
    <col min="5" max="5" width="15.75" bestFit="1" customWidth="1"/>
  </cols>
  <sheetData>
    <row r="1" spans="1:7" s="37" customFormat="1" ht="21">
      <c r="A1" s="40" t="s">
        <v>93</v>
      </c>
      <c r="B1" s="41"/>
      <c r="C1" s="41" t="s">
        <v>47</v>
      </c>
      <c r="D1" s="41"/>
      <c r="E1" s="47">
        <f>TOTALS!G6</f>
        <v>30000</v>
      </c>
    </row>
    <row r="2" spans="1:7" s="46" customFormat="1" ht="18.75">
      <c r="A2" s="42"/>
      <c r="B2" s="43"/>
      <c r="C2" s="44" t="s">
        <v>48</v>
      </c>
      <c r="D2" s="28" t="s">
        <v>49</v>
      </c>
      <c r="E2" s="45">
        <f>SUM(E4:E29)</f>
        <v>29943.94</v>
      </c>
    </row>
    <row r="3" spans="1:7" s="1" customFormat="1">
      <c r="A3" s="23" t="s">
        <v>50</v>
      </c>
      <c r="B3" s="38" t="s">
        <v>51</v>
      </c>
      <c r="C3" s="38" t="s">
        <v>52</v>
      </c>
      <c r="D3" s="39"/>
      <c r="E3" s="26"/>
      <c r="F3" s="3"/>
      <c r="G3" s="3"/>
    </row>
    <row r="4" spans="1:7">
      <c r="A4" s="11" t="s">
        <v>94</v>
      </c>
      <c r="B4" s="12"/>
      <c r="C4" s="12"/>
      <c r="D4" s="13"/>
      <c r="E4" s="14">
        <f>SUM(D5:D12)</f>
        <v>17164.939999999999</v>
      </c>
      <c r="F4" s="3"/>
      <c r="G4" s="3"/>
    </row>
    <row r="5" spans="1:7" s="5" customFormat="1">
      <c r="A5" s="15" t="s">
        <v>95</v>
      </c>
      <c r="B5" s="16" t="s">
        <v>96</v>
      </c>
      <c r="C5" s="16" t="s">
        <v>97</v>
      </c>
      <c r="D5" s="17">
        <f>11*1100</f>
        <v>12100</v>
      </c>
      <c r="E5" s="18"/>
      <c r="F5" s="6"/>
      <c r="G5" s="6"/>
    </row>
    <row r="6" spans="1:7" s="5" customFormat="1">
      <c r="A6" s="15" t="s">
        <v>98</v>
      </c>
      <c r="B6" s="16" t="s">
        <v>99</v>
      </c>
      <c r="C6" s="16" t="s">
        <v>100</v>
      </c>
      <c r="D6" s="17">
        <v>1100</v>
      </c>
      <c r="E6" s="18"/>
      <c r="F6" s="6"/>
      <c r="G6" s="6"/>
    </row>
    <row r="7" spans="1:7" s="5" customFormat="1">
      <c r="A7" s="15" t="s">
        <v>101</v>
      </c>
      <c r="B7" s="16"/>
      <c r="C7" s="16"/>
      <c r="D7" s="17">
        <v>200</v>
      </c>
      <c r="E7" s="18"/>
      <c r="F7" s="6"/>
      <c r="G7" s="6"/>
    </row>
    <row r="8" spans="1:7" s="5" customFormat="1">
      <c r="A8" s="15" t="s">
        <v>102</v>
      </c>
      <c r="B8" s="36" t="s">
        <v>103</v>
      </c>
      <c r="C8" s="36" t="s">
        <v>104</v>
      </c>
      <c r="D8" s="17">
        <f>11*122</f>
        <v>1342</v>
      </c>
      <c r="E8" s="18"/>
      <c r="F8" s="6"/>
      <c r="G8" s="6"/>
    </row>
    <row r="9" spans="1:7" s="5" customFormat="1">
      <c r="A9" s="15" t="s">
        <v>105</v>
      </c>
      <c r="B9" s="16"/>
      <c r="C9" s="36" t="s">
        <v>106</v>
      </c>
      <c r="D9" s="17">
        <v>1857.94</v>
      </c>
      <c r="E9" s="18"/>
      <c r="F9" s="6"/>
      <c r="G9" s="6"/>
    </row>
    <row r="10" spans="1:7" s="5" customFormat="1">
      <c r="A10" s="15" t="s">
        <v>107</v>
      </c>
      <c r="B10" s="16"/>
      <c r="C10" s="36"/>
      <c r="D10" s="17">
        <v>420</v>
      </c>
      <c r="E10" s="18"/>
      <c r="F10" s="6"/>
      <c r="G10" s="6"/>
    </row>
    <row r="11" spans="1:7" s="5" customFormat="1">
      <c r="A11" s="15" t="s">
        <v>108</v>
      </c>
      <c r="B11" s="16"/>
      <c r="C11" s="16"/>
      <c r="D11" s="17">
        <v>145</v>
      </c>
      <c r="E11" s="18"/>
      <c r="F11" s="6"/>
      <c r="G11" s="6"/>
    </row>
    <row r="12" spans="1:7" s="5" customFormat="1">
      <c r="A12" s="19"/>
      <c r="B12" s="20"/>
      <c r="C12" s="20"/>
      <c r="D12" s="21"/>
      <c r="E12" s="22"/>
      <c r="F12" s="6"/>
      <c r="G12" s="6"/>
    </row>
    <row r="13" spans="1:7">
      <c r="A13" s="11" t="s">
        <v>109</v>
      </c>
      <c r="B13" s="12"/>
      <c r="C13" s="12"/>
      <c r="D13" s="13"/>
      <c r="E13" s="14">
        <f>SUM(D14:D16)</f>
        <v>1459</v>
      </c>
      <c r="F13" s="3"/>
      <c r="G13" s="3"/>
    </row>
    <row r="14" spans="1:7" s="5" customFormat="1">
      <c r="A14" s="15" t="s">
        <v>110</v>
      </c>
      <c r="B14" s="16"/>
      <c r="C14" s="16"/>
      <c r="D14" s="17">
        <v>45</v>
      </c>
      <c r="E14" s="18"/>
      <c r="F14" s="6"/>
      <c r="G14" s="6"/>
    </row>
    <row r="15" spans="1:7" s="5" customFormat="1">
      <c r="A15" s="15" t="s">
        <v>111</v>
      </c>
      <c r="B15" s="16" t="s">
        <v>112</v>
      </c>
      <c r="C15" s="16"/>
      <c r="D15" s="17">
        <v>1414</v>
      </c>
      <c r="E15" s="18"/>
      <c r="F15" s="6"/>
      <c r="G15" s="6"/>
    </row>
    <row r="16" spans="1:7">
      <c r="A16" s="23"/>
      <c r="B16" s="24"/>
      <c r="C16" s="24"/>
      <c r="D16" s="25"/>
      <c r="E16" s="26"/>
      <c r="F16" s="3"/>
      <c r="G16" s="3"/>
    </row>
    <row r="17" spans="1:7">
      <c r="A17" s="11" t="s">
        <v>113</v>
      </c>
      <c r="C17" s="12"/>
      <c r="D17" s="13"/>
      <c r="E17" s="14">
        <f>SUM(D18:D20)</f>
        <v>4320</v>
      </c>
      <c r="F17" s="3"/>
      <c r="G17" s="3"/>
    </row>
    <row r="18" spans="1:7">
      <c r="A18" s="15" t="s">
        <v>114</v>
      </c>
      <c r="B18" s="31"/>
      <c r="C18" s="31" t="s">
        <v>115</v>
      </c>
      <c r="D18" s="32">
        <f>60*48</f>
        <v>2880</v>
      </c>
      <c r="E18" s="33"/>
      <c r="F18" s="3"/>
      <c r="G18" s="3"/>
    </row>
    <row r="19" spans="1:7" s="5" customFormat="1">
      <c r="A19" s="15" t="s">
        <v>116</v>
      </c>
      <c r="C19" s="16" t="s">
        <v>117</v>
      </c>
      <c r="D19" s="17">
        <f>48*30</f>
        <v>1440</v>
      </c>
      <c r="E19" s="18"/>
      <c r="F19" s="6"/>
      <c r="G19" s="6"/>
    </row>
    <row r="20" spans="1:7" s="5" customFormat="1">
      <c r="A20" s="19"/>
      <c r="B20" s="20"/>
      <c r="C20" s="20"/>
      <c r="D20" s="21"/>
      <c r="E20" s="22"/>
      <c r="F20" s="6"/>
      <c r="G20" s="6"/>
    </row>
    <row r="21" spans="1:7">
      <c r="A21" s="11" t="s">
        <v>118</v>
      </c>
      <c r="C21" s="12"/>
      <c r="D21" s="13"/>
      <c r="E21" s="14">
        <f>SUM(D22:D24)</f>
        <v>7000</v>
      </c>
      <c r="F21" s="3"/>
      <c r="G21" s="3"/>
    </row>
    <row r="22" spans="1:7" s="5" customFormat="1">
      <c r="A22" s="15" t="s">
        <v>119</v>
      </c>
      <c r="B22" s="31" t="s">
        <v>120</v>
      </c>
      <c r="C22" s="16" t="s">
        <v>121</v>
      </c>
      <c r="D22" s="17">
        <f>50*70</f>
        <v>3500</v>
      </c>
      <c r="E22" s="18"/>
      <c r="F22" s="6"/>
      <c r="G22" s="6"/>
    </row>
    <row r="23" spans="1:7" s="5" customFormat="1">
      <c r="A23" s="15" t="s">
        <v>122</v>
      </c>
      <c r="B23" s="31" t="s">
        <v>120</v>
      </c>
      <c r="C23" s="36" t="s">
        <v>121</v>
      </c>
      <c r="D23" s="17">
        <f>50*70</f>
        <v>3500</v>
      </c>
      <c r="E23" s="18"/>
      <c r="F23" s="6"/>
      <c r="G23" s="6"/>
    </row>
    <row r="24" spans="1:7" s="5" customFormat="1">
      <c r="A24" s="19"/>
      <c r="B24" s="20"/>
      <c r="C24" s="20"/>
      <c r="D24" s="21"/>
      <c r="E24" s="22"/>
      <c r="F24" s="6"/>
      <c r="G24" s="6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9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1"/>
  <sheetViews>
    <sheetView workbookViewId="0" xr3:uid="{F9CF3CF3-643B-5BE6-8B46-32C596A47465}">
      <selection activeCell="C2" sqref="C2"/>
    </sheetView>
  </sheetViews>
  <sheetFormatPr defaultRowHeight="15.75"/>
  <cols>
    <col min="1" max="1" width="35.625" bestFit="1" customWidth="1"/>
    <col min="2" max="2" width="26.875" customWidth="1"/>
    <col min="3" max="3" width="32.5" customWidth="1"/>
    <col min="4" max="4" width="18.75" customWidth="1"/>
    <col min="5" max="5" width="16.5" bestFit="1" customWidth="1"/>
  </cols>
  <sheetData>
    <row r="1" spans="1:7" s="37" customFormat="1" ht="21">
      <c r="A1" s="40" t="s">
        <v>123</v>
      </c>
      <c r="B1" s="41"/>
      <c r="C1" s="41" t="s">
        <v>47</v>
      </c>
      <c r="D1" s="41"/>
      <c r="E1" s="47">
        <f>TOTALS!G7</f>
        <v>125000</v>
      </c>
    </row>
    <row r="2" spans="1:7" s="46" customFormat="1" ht="18.75">
      <c r="A2" s="42"/>
      <c r="B2" s="43"/>
      <c r="C2" s="44" t="s">
        <v>48</v>
      </c>
      <c r="D2" s="28" t="s">
        <v>49</v>
      </c>
      <c r="E2" s="45">
        <f>SUM(E4:E20)</f>
        <v>125000</v>
      </c>
    </row>
    <row r="3" spans="1:7" s="1" customFormat="1">
      <c r="A3" s="23" t="s">
        <v>50</v>
      </c>
      <c r="B3" s="38" t="s">
        <v>51</v>
      </c>
      <c r="C3" s="38" t="s">
        <v>52</v>
      </c>
      <c r="D3" s="39"/>
      <c r="E3" s="26"/>
      <c r="F3" s="3"/>
      <c r="G3" s="3"/>
    </row>
    <row r="4" spans="1:7">
      <c r="A4" s="11" t="s">
        <v>124</v>
      </c>
      <c r="B4" s="12"/>
      <c r="C4" s="12"/>
      <c r="D4" s="13"/>
      <c r="E4" s="14">
        <f>SUM(D5:D5)</f>
        <v>85645</v>
      </c>
      <c r="F4" s="3"/>
      <c r="G4" s="3"/>
    </row>
    <row r="5" spans="1:7" s="5" customFormat="1">
      <c r="A5" s="15" t="s">
        <v>125</v>
      </c>
      <c r="B5" s="16"/>
      <c r="C5" s="16"/>
      <c r="D5" s="17">
        <v>85645</v>
      </c>
      <c r="E5" s="18"/>
      <c r="F5" s="6"/>
      <c r="G5" s="6"/>
    </row>
    <row r="6" spans="1:7" s="5" customFormat="1">
      <c r="A6" s="19"/>
      <c r="B6" s="20"/>
      <c r="C6" s="20"/>
      <c r="D6" s="21"/>
      <c r="E6" s="22"/>
      <c r="F6" s="6"/>
      <c r="G6" s="6"/>
    </row>
    <row r="7" spans="1:7">
      <c r="A7" s="11" t="s">
        <v>126</v>
      </c>
      <c r="B7" s="12"/>
      <c r="C7" s="12"/>
      <c r="D7" s="13"/>
      <c r="E7" s="14">
        <f>SUM(D8:D10)</f>
        <v>39355</v>
      </c>
      <c r="F7" s="3"/>
      <c r="G7" s="3"/>
    </row>
    <row r="8" spans="1:7" s="5" customFormat="1">
      <c r="A8" s="15" t="s">
        <v>127</v>
      </c>
      <c r="B8" s="16" t="s">
        <v>128</v>
      </c>
      <c r="C8" s="16"/>
      <c r="D8" s="17">
        <v>35000</v>
      </c>
      <c r="E8" s="18"/>
      <c r="F8" s="6"/>
      <c r="G8" s="6"/>
    </row>
    <row r="9" spans="1:7" s="5" customFormat="1">
      <c r="A9" s="15" t="s">
        <v>129</v>
      </c>
      <c r="B9" s="16" t="s">
        <v>130</v>
      </c>
      <c r="C9" s="16"/>
      <c r="D9" s="17">
        <v>4355</v>
      </c>
      <c r="E9" s="18"/>
      <c r="F9" s="6"/>
      <c r="G9" s="6"/>
    </row>
    <row r="10" spans="1:7" s="5" customFormat="1">
      <c r="A10" s="15"/>
      <c r="B10" s="16"/>
      <c r="C10" s="16"/>
      <c r="D10" s="17"/>
      <c r="E10" s="18"/>
      <c r="F10" s="6"/>
      <c r="G10" s="6"/>
    </row>
    <row r="11" spans="1:7">
      <c r="A11" s="23"/>
      <c r="B11" s="24"/>
      <c r="C11" s="24"/>
      <c r="D11" s="25"/>
      <c r="E11" s="26"/>
      <c r="F11" s="3"/>
      <c r="G11" s="3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9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1"/>
  <sheetViews>
    <sheetView workbookViewId="0" xr3:uid="{78B4E459-6924-5F8B-B7BA-2DD04133E49E}">
      <selection activeCell="C2" sqref="C2"/>
    </sheetView>
  </sheetViews>
  <sheetFormatPr defaultRowHeight="15.75"/>
  <cols>
    <col min="1" max="1" width="35.625" bestFit="1" customWidth="1"/>
    <col min="2" max="2" width="26.875" customWidth="1"/>
    <col min="3" max="3" width="32.5" customWidth="1"/>
    <col min="4" max="4" width="18.75" customWidth="1"/>
    <col min="5" max="5" width="16.5" bestFit="1" customWidth="1"/>
  </cols>
  <sheetData>
    <row r="1" spans="1:7" s="37" customFormat="1" ht="21">
      <c r="A1" s="40" t="s">
        <v>131</v>
      </c>
      <c r="B1" s="41"/>
      <c r="C1" s="41" t="s">
        <v>47</v>
      </c>
      <c r="D1" s="41"/>
      <c r="E1" s="47">
        <f>TOTALS!G8</f>
        <v>100000</v>
      </c>
    </row>
    <row r="2" spans="1:7" s="46" customFormat="1" ht="18.75">
      <c r="A2" s="42"/>
      <c r="B2" s="43"/>
      <c r="C2" s="44" t="s">
        <v>48</v>
      </c>
      <c r="D2" s="28" t="s">
        <v>49</v>
      </c>
      <c r="E2" s="45">
        <f>SUM(E4:E20)</f>
        <v>100000</v>
      </c>
    </row>
    <row r="3" spans="1:7" s="1" customFormat="1">
      <c r="A3" s="23" t="s">
        <v>50</v>
      </c>
      <c r="B3" s="38" t="s">
        <v>51</v>
      </c>
      <c r="C3" s="38" t="s">
        <v>52</v>
      </c>
      <c r="D3" s="39"/>
      <c r="E3" s="26"/>
      <c r="F3" s="3"/>
      <c r="G3" s="3"/>
    </row>
    <row r="4" spans="1:7">
      <c r="A4" s="11" t="s">
        <v>124</v>
      </c>
      <c r="B4" s="12"/>
      <c r="C4" s="12"/>
      <c r="D4" s="13"/>
      <c r="E4" s="14">
        <f>SUM(D5:D5)</f>
        <v>80000</v>
      </c>
      <c r="F4" s="3"/>
      <c r="G4" s="3"/>
    </row>
    <row r="5" spans="1:7" s="5" customFormat="1">
      <c r="A5" s="15" t="s">
        <v>132</v>
      </c>
      <c r="B5" s="16" t="s">
        <v>133</v>
      </c>
      <c r="C5" s="16" t="s">
        <v>134</v>
      </c>
      <c r="D5" s="17">
        <v>80000</v>
      </c>
      <c r="E5" s="18"/>
      <c r="F5" s="6"/>
      <c r="G5" s="6"/>
    </row>
    <row r="6" spans="1:7" s="5" customFormat="1">
      <c r="A6" s="19"/>
      <c r="B6" s="20"/>
      <c r="C6" s="20"/>
      <c r="D6" s="21"/>
      <c r="E6" s="22"/>
      <c r="F6" s="6"/>
      <c r="G6" s="6"/>
    </row>
    <row r="7" spans="1:7">
      <c r="A7" s="11" t="s">
        <v>126</v>
      </c>
      <c r="B7" s="12"/>
      <c r="C7" s="12"/>
      <c r="D7" s="13"/>
      <c r="E7" s="14">
        <f>SUM(D8:D10)</f>
        <v>20000</v>
      </c>
      <c r="F7" s="3"/>
      <c r="G7" s="3"/>
    </row>
    <row r="8" spans="1:7" s="5" customFormat="1">
      <c r="A8" s="15" t="s">
        <v>135</v>
      </c>
      <c r="B8" s="16"/>
      <c r="C8" s="16" t="s">
        <v>130</v>
      </c>
      <c r="D8" s="17">
        <v>15000</v>
      </c>
      <c r="E8" s="18"/>
      <c r="F8" s="6"/>
      <c r="G8" s="6"/>
    </row>
    <row r="9" spans="1:7" s="5" customFormat="1">
      <c r="A9" s="15" t="s">
        <v>136</v>
      </c>
      <c r="B9" s="16"/>
      <c r="C9" s="16"/>
      <c r="D9" s="17">
        <v>5000</v>
      </c>
      <c r="E9" s="18"/>
      <c r="F9" s="6"/>
      <c r="G9" s="6"/>
    </row>
    <row r="10" spans="1:7" s="5" customFormat="1">
      <c r="A10" s="15"/>
      <c r="B10" s="16"/>
      <c r="C10" s="16"/>
      <c r="D10" s="17"/>
      <c r="E10" s="18"/>
      <c r="F10" s="6"/>
      <c r="G10" s="6"/>
    </row>
    <row r="11" spans="1:7">
      <c r="A11" s="23"/>
      <c r="B11" s="24"/>
      <c r="C11" s="24"/>
      <c r="D11" s="25"/>
      <c r="E11" s="26"/>
      <c r="F11" s="3"/>
      <c r="G11" s="3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9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12"/>
  <sheetViews>
    <sheetView workbookViewId="0" xr3:uid="{9B253EF2-77E0-53E3-AE26-4D66ECD923F3}">
      <selection activeCell="C2" sqref="C2"/>
    </sheetView>
  </sheetViews>
  <sheetFormatPr defaultRowHeight="15.75"/>
  <cols>
    <col min="1" max="1" width="35.625" bestFit="1" customWidth="1"/>
    <col min="2" max="2" width="26.875" customWidth="1"/>
    <col min="3" max="3" width="32.5" customWidth="1"/>
    <col min="4" max="4" width="18.75" customWidth="1"/>
    <col min="5" max="5" width="16.5" bestFit="1" customWidth="1"/>
  </cols>
  <sheetData>
    <row r="1" spans="1:7" s="37" customFormat="1" ht="21">
      <c r="A1" s="40" t="s">
        <v>137</v>
      </c>
      <c r="B1" s="41"/>
      <c r="C1" s="41" t="s">
        <v>47</v>
      </c>
      <c r="D1" s="41"/>
      <c r="E1" s="47">
        <f>TOTALS!G9</f>
        <v>110000</v>
      </c>
    </row>
    <row r="2" spans="1:7" s="46" customFormat="1" ht="18.75">
      <c r="A2" s="42"/>
      <c r="B2" s="43"/>
      <c r="C2" s="44" t="s">
        <v>48</v>
      </c>
      <c r="D2" s="28" t="s">
        <v>49</v>
      </c>
      <c r="E2" s="45">
        <f>SUM(E4:E21)</f>
        <v>110000</v>
      </c>
    </row>
    <row r="3" spans="1:7" s="1" customFormat="1">
      <c r="A3" s="23" t="s">
        <v>50</v>
      </c>
      <c r="B3" s="38" t="s">
        <v>51</v>
      </c>
      <c r="C3" s="38" t="s">
        <v>52</v>
      </c>
      <c r="D3" s="39"/>
      <c r="E3" s="26"/>
      <c r="F3" s="3"/>
      <c r="G3" s="3"/>
    </row>
    <row r="4" spans="1:7">
      <c r="A4" s="11" t="s">
        <v>124</v>
      </c>
      <c r="B4" s="12"/>
      <c r="C4" s="12"/>
      <c r="D4" s="13"/>
      <c r="E4" s="14">
        <f>SUM(D5:D7)</f>
        <v>95000</v>
      </c>
      <c r="F4" s="3"/>
      <c r="G4" s="3"/>
    </row>
    <row r="5" spans="1:7" s="5" customFormat="1">
      <c r="A5" s="15" t="s">
        <v>138</v>
      </c>
      <c r="B5" s="16"/>
      <c r="C5" s="16"/>
      <c r="D5" s="17">
        <v>80000</v>
      </c>
      <c r="E5" s="18"/>
      <c r="F5" s="6"/>
      <c r="G5" s="6"/>
    </row>
    <row r="6" spans="1:7" s="5" customFormat="1">
      <c r="A6" s="15" t="s">
        <v>139</v>
      </c>
      <c r="B6" s="16"/>
      <c r="C6" s="16"/>
      <c r="D6" s="17">
        <v>15000</v>
      </c>
      <c r="E6" s="18"/>
      <c r="F6" s="6"/>
      <c r="G6" s="6"/>
    </row>
    <row r="7" spans="1:7" s="5" customFormat="1">
      <c r="A7" s="19"/>
      <c r="B7" s="20"/>
      <c r="C7" s="20"/>
      <c r="D7" s="21"/>
      <c r="E7" s="22"/>
      <c r="F7" s="6"/>
      <c r="G7" s="6"/>
    </row>
    <row r="8" spans="1:7">
      <c r="A8" s="11" t="s">
        <v>126</v>
      </c>
      <c r="B8" s="12"/>
      <c r="C8" s="12"/>
      <c r="D8" s="13"/>
      <c r="E8" s="14">
        <f>SUM(D9:D11)</f>
        <v>15000</v>
      </c>
      <c r="F8" s="3"/>
      <c r="G8" s="3"/>
    </row>
    <row r="9" spans="1:7" s="5" customFormat="1">
      <c r="A9" s="15" t="s">
        <v>135</v>
      </c>
      <c r="B9" s="16"/>
      <c r="C9" s="16" t="s">
        <v>130</v>
      </c>
      <c r="D9" s="17">
        <v>15000</v>
      </c>
      <c r="E9" s="18"/>
      <c r="F9" s="6"/>
      <c r="G9" s="6"/>
    </row>
    <row r="10" spans="1:7" s="5" customFormat="1">
      <c r="A10" s="15"/>
      <c r="B10" s="16"/>
      <c r="C10" s="16"/>
      <c r="D10" s="17"/>
      <c r="E10" s="18"/>
      <c r="F10" s="6"/>
      <c r="G10" s="6"/>
    </row>
    <row r="11" spans="1:7" s="5" customFormat="1">
      <c r="A11" s="15"/>
      <c r="B11" s="16"/>
      <c r="C11" s="16"/>
      <c r="D11" s="17"/>
      <c r="E11" s="18"/>
      <c r="F11" s="6"/>
      <c r="G11" s="6"/>
    </row>
    <row r="12" spans="1:7">
      <c r="A12" s="23"/>
      <c r="B12" s="24"/>
      <c r="C12" s="24"/>
      <c r="D12" s="25"/>
      <c r="E12" s="26"/>
      <c r="F12" s="3"/>
      <c r="G12" s="3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11"/>
  <sheetViews>
    <sheetView workbookViewId="0" xr3:uid="{85D5C41F-068E-5C55-9968-509E7C2A5619}">
      <selection activeCell="C2" sqref="C2"/>
    </sheetView>
  </sheetViews>
  <sheetFormatPr defaultRowHeight="15.75"/>
  <cols>
    <col min="1" max="1" width="35.625" bestFit="1" customWidth="1"/>
    <col min="2" max="2" width="26.875" customWidth="1"/>
    <col min="3" max="3" width="32.5" customWidth="1"/>
    <col min="4" max="4" width="18.75" customWidth="1"/>
    <col min="5" max="5" width="16.5" bestFit="1" customWidth="1"/>
  </cols>
  <sheetData>
    <row r="1" spans="1:7" s="37" customFormat="1" ht="21">
      <c r="A1" s="40" t="s">
        <v>140</v>
      </c>
      <c r="B1" s="41"/>
      <c r="C1" s="41" t="s">
        <v>47</v>
      </c>
      <c r="D1" s="41"/>
      <c r="E1" s="47">
        <f>TOTALS!G10</f>
        <v>100000</v>
      </c>
    </row>
    <row r="2" spans="1:7" s="46" customFormat="1" ht="18.75">
      <c r="A2" s="42"/>
      <c r="B2" s="43"/>
      <c r="C2" s="44" t="s">
        <v>48</v>
      </c>
      <c r="D2" s="28" t="s">
        <v>49</v>
      </c>
      <c r="E2" s="45">
        <f>SUM(E4:E20)</f>
        <v>100000</v>
      </c>
    </row>
    <row r="3" spans="1:7" s="1" customFormat="1">
      <c r="A3" s="23" t="s">
        <v>50</v>
      </c>
      <c r="B3" s="38" t="s">
        <v>51</v>
      </c>
      <c r="C3" s="38" t="s">
        <v>52</v>
      </c>
      <c r="D3" s="39"/>
      <c r="E3" s="26"/>
      <c r="F3" s="3"/>
      <c r="G3" s="3"/>
    </row>
    <row r="4" spans="1:7">
      <c r="A4" s="11" t="s">
        <v>124</v>
      </c>
      <c r="B4" s="12"/>
      <c r="C4" s="12"/>
      <c r="D4" s="13"/>
      <c r="E4" s="14">
        <f>SUM(D5:D5)</f>
        <v>80000</v>
      </c>
      <c r="F4" s="3"/>
      <c r="G4" s="3"/>
    </row>
    <row r="5" spans="1:7" s="5" customFormat="1">
      <c r="A5" s="15" t="s">
        <v>141</v>
      </c>
      <c r="B5" s="16"/>
      <c r="C5" s="16"/>
      <c r="D5" s="17">
        <v>80000</v>
      </c>
      <c r="E5" s="18"/>
      <c r="F5" s="6"/>
      <c r="G5" s="6"/>
    </row>
    <row r="6" spans="1:7" s="5" customFormat="1">
      <c r="A6" s="19"/>
      <c r="B6" s="20"/>
      <c r="C6" s="20"/>
      <c r="D6" s="21"/>
      <c r="E6" s="22"/>
      <c r="F6" s="6"/>
      <c r="G6" s="6"/>
    </row>
    <row r="7" spans="1:7">
      <c r="A7" s="11" t="s">
        <v>126</v>
      </c>
      <c r="B7" s="12"/>
      <c r="C7" s="12"/>
      <c r="D7" s="13"/>
      <c r="E7" s="14">
        <f>SUM(D8:D10)</f>
        <v>20000</v>
      </c>
      <c r="F7" s="3"/>
      <c r="G7" s="3"/>
    </row>
    <row r="8" spans="1:7" s="5" customFormat="1">
      <c r="A8" s="15" t="s">
        <v>135</v>
      </c>
      <c r="B8" s="16"/>
      <c r="C8" s="16" t="s">
        <v>130</v>
      </c>
      <c r="D8" s="17">
        <v>20000</v>
      </c>
      <c r="E8" s="18"/>
      <c r="F8" s="6"/>
      <c r="G8" s="6"/>
    </row>
    <row r="9" spans="1:7" s="5" customFormat="1">
      <c r="A9" s="15"/>
      <c r="B9" s="16"/>
      <c r="C9" s="16"/>
      <c r="D9" s="17"/>
      <c r="E9" s="18"/>
      <c r="F9" s="6"/>
      <c r="G9" s="6"/>
    </row>
    <row r="10" spans="1:7" s="5" customFormat="1">
      <c r="A10" s="15"/>
      <c r="B10" s="16"/>
      <c r="C10" s="16"/>
      <c r="D10" s="17"/>
      <c r="E10" s="18"/>
      <c r="F10" s="6"/>
      <c r="G10" s="6"/>
    </row>
    <row r="11" spans="1:7">
      <c r="A11" s="23"/>
      <c r="B11" s="24"/>
      <c r="C11" s="24"/>
      <c r="D11" s="25"/>
      <c r="E11" s="26"/>
      <c r="F11" s="3"/>
      <c r="G11" s="3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9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11"/>
  <sheetViews>
    <sheetView workbookViewId="0" xr3:uid="{44B22561-5205-5C8A-B808-2C70100D228F}">
      <selection activeCell="E2" sqref="E2"/>
    </sheetView>
  </sheetViews>
  <sheetFormatPr defaultRowHeight="15.75"/>
  <cols>
    <col min="1" max="1" width="35.625" bestFit="1" customWidth="1"/>
    <col min="2" max="2" width="26.875" customWidth="1"/>
    <col min="3" max="3" width="32.5" customWidth="1"/>
    <col min="4" max="4" width="18.75" customWidth="1"/>
    <col min="5" max="5" width="16.5" bestFit="1" customWidth="1"/>
  </cols>
  <sheetData>
    <row r="1" spans="1:7" s="37" customFormat="1" ht="21">
      <c r="A1" s="40" t="s">
        <v>142</v>
      </c>
      <c r="B1" s="41"/>
      <c r="C1" s="41" t="s">
        <v>47</v>
      </c>
      <c r="D1" s="41"/>
      <c r="E1" s="47">
        <f>TOTALS!G11</f>
        <v>120000</v>
      </c>
    </row>
    <row r="2" spans="1:7" s="46" customFormat="1" ht="18.75">
      <c r="A2" s="42"/>
      <c r="B2" s="43"/>
      <c r="C2" s="44" t="s">
        <v>48</v>
      </c>
      <c r="D2" s="28" t="s">
        <v>49</v>
      </c>
      <c r="E2" s="45">
        <f>SUM(E4:E20)</f>
        <v>120000</v>
      </c>
    </row>
    <row r="3" spans="1:7" s="1" customFormat="1">
      <c r="A3" s="23" t="s">
        <v>50</v>
      </c>
      <c r="B3" s="38" t="s">
        <v>51</v>
      </c>
      <c r="C3" s="38" t="s">
        <v>52</v>
      </c>
      <c r="D3" s="39"/>
      <c r="E3" s="26"/>
      <c r="F3" s="3"/>
      <c r="G3" s="3"/>
    </row>
    <row r="4" spans="1:7">
      <c r="A4" s="11" t="s">
        <v>124</v>
      </c>
      <c r="B4" s="12"/>
      <c r="C4" s="12"/>
      <c r="D4" s="13"/>
      <c r="E4" s="14">
        <f>SUM(D5:D5)</f>
        <v>80000</v>
      </c>
      <c r="F4" s="3"/>
      <c r="G4" s="3"/>
    </row>
    <row r="5" spans="1:7" s="5" customFormat="1">
      <c r="A5" s="15" t="s">
        <v>143</v>
      </c>
      <c r="B5" s="16"/>
      <c r="C5" s="16"/>
      <c r="D5" s="17">
        <v>80000</v>
      </c>
      <c r="E5" s="18"/>
      <c r="F5" s="6"/>
      <c r="G5" s="6"/>
    </row>
    <row r="6" spans="1:7" s="5" customFormat="1">
      <c r="A6" s="19"/>
      <c r="B6" s="20"/>
      <c r="C6" s="20"/>
      <c r="D6" s="21"/>
      <c r="E6" s="22"/>
      <c r="F6" s="6"/>
      <c r="G6" s="6"/>
    </row>
    <row r="7" spans="1:7">
      <c r="A7" s="11" t="s">
        <v>126</v>
      </c>
      <c r="B7" s="12"/>
      <c r="C7" s="12"/>
      <c r="D7" s="13"/>
      <c r="E7" s="14">
        <f>SUM(D8:D10)</f>
        <v>40000</v>
      </c>
      <c r="F7" s="3"/>
      <c r="G7" s="3"/>
    </row>
    <row r="8" spans="1:7" s="5" customFormat="1">
      <c r="A8" s="15" t="s">
        <v>135</v>
      </c>
      <c r="B8" s="16"/>
      <c r="C8" s="16" t="s">
        <v>130</v>
      </c>
      <c r="D8" s="17">
        <v>40000</v>
      </c>
      <c r="E8" s="18"/>
      <c r="F8" s="6"/>
      <c r="G8" s="6"/>
    </row>
    <row r="9" spans="1:7" s="5" customFormat="1">
      <c r="A9" s="15"/>
      <c r="B9" s="16"/>
      <c r="C9" s="16"/>
      <c r="D9" s="17"/>
      <c r="E9" s="18"/>
      <c r="F9" s="6"/>
      <c r="G9" s="6"/>
    </row>
    <row r="10" spans="1:7" s="5" customFormat="1">
      <c r="A10" s="15"/>
      <c r="B10" s="16"/>
      <c r="C10" s="16"/>
      <c r="D10" s="17"/>
      <c r="E10" s="18"/>
      <c r="F10" s="6"/>
      <c r="G10" s="6"/>
    </row>
    <row r="11" spans="1:7">
      <c r="A11" s="23"/>
      <c r="B11" s="24"/>
      <c r="C11" s="24"/>
      <c r="D11" s="25"/>
      <c r="E11" s="26"/>
      <c r="F11" s="3"/>
      <c r="G11" s="3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9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8A7FD343-7361-4B85-A1FF-5EB2D7E15C38}"/>
</file>

<file path=customXml/itemProps2.xml><?xml version="1.0" encoding="utf-8"?>
<ds:datastoreItem xmlns:ds="http://schemas.openxmlformats.org/officeDocument/2006/customXml" ds:itemID="{9B89974C-4ED7-4E3C-89EF-9EB5045D3BA0}"/>
</file>

<file path=customXml/itemProps3.xml><?xml version="1.0" encoding="utf-8"?>
<ds:datastoreItem xmlns:ds="http://schemas.openxmlformats.org/officeDocument/2006/customXml" ds:itemID="{32C6F18D-88AA-41B9-9BAB-B255904776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Quadrant Production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Clay</dc:creator>
  <cp:keywords/>
  <dc:description/>
  <cp:lastModifiedBy>Elizabeth Bergeron</cp:lastModifiedBy>
  <cp:revision/>
  <dcterms:created xsi:type="dcterms:W3CDTF">2015-01-27T10:37:08Z</dcterms:created>
  <dcterms:modified xsi:type="dcterms:W3CDTF">2017-03-17T17:49:18Z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