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9" i="1" l="1"/>
  <c r="B69" i="1"/>
  <c r="B68" i="1"/>
  <c r="B67" i="1"/>
  <c r="B52" i="1"/>
  <c r="B16" i="1"/>
  <c r="B32" i="1"/>
  <c r="B38" i="1" s="1"/>
  <c r="B66" i="1"/>
  <c r="B45" i="1"/>
  <c r="B44" i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23" i="1"/>
  <c r="B33" i="1"/>
  <c r="B43" i="1"/>
  <c r="B50" i="1"/>
  <c r="B49" i="1"/>
  <c r="B48" i="1"/>
  <c r="B65" i="1"/>
  <c r="B64" i="1"/>
  <c r="B63" i="1"/>
  <c r="B61" i="1"/>
  <c r="B62" i="1"/>
  <c r="B37" i="1"/>
  <c r="B36" i="1"/>
  <c r="B42" i="1"/>
  <c r="B41" i="1"/>
  <c r="B30" i="1"/>
  <c r="B18" i="1"/>
  <c r="B7" i="1" l="1"/>
  <c r="G30" i="1"/>
  <c r="B19" i="1"/>
  <c r="B5" i="1" s="1"/>
  <c r="I23" i="1"/>
  <c r="I30" i="1" s="1"/>
  <c r="I54" i="1" s="1"/>
  <c r="I55" i="1" s="1"/>
  <c r="I56" i="1" s="1"/>
  <c r="I5" i="1" s="1"/>
  <c r="B54" i="1"/>
  <c r="B55" i="1" s="1"/>
  <c r="B56" i="1" s="1"/>
  <c r="B6" i="1" s="1"/>
  <c r="B10" i="1" l="1"/>
</calcChain>
</file>

<file path=xl/sharedStrings.xml><?xml version="1.0" encoding="utf-8"?>
<sst xmlns="http://schemas.openxmlformats.org/spreadsheetml/2006/main" count="79" uniqueCount="69">
  <si>
    <t>Network Neighbourhood Touring</t>
  </si>
  <si>
    <t>Budget Outline</t>
  </si>
  <si>
    <t>Development</t>
  </si>
  <si>
    <t>Feb '16 - Sept'16</t>
  </si>
  <si>
    <t>NNT Local Programming Team Set Up</t>
  </si>
  <si>
    <t xml:space="preserve">Festival Production </t>
  </si>
  <si>
    <t>Development Phase</t>
  </si>
  <si>
    <t xml:space="preserve">Theatre - 1 perf </t>
  </si>
  <si>
    <t>Dance - 1 perf</t>
  </si>
  <si>
    <t>Comedy - 1 perf</t>
  </si>
  <si>
    <t>Circus - 1 perf</t>
  </si>
  <si>
    <t>Cabaret - 1 perf</t>
  </si>
  <si>
    <t>Family - 2-3 perfs</t>
  </si>
  <si>
    <t>Cards - Design &amp; Print</t>
  </si>
  <si>
    <t>Consultations - admin, refreshments, travel</t>
  </si>
  <si>
    <t>NNT Local Programming Team Meetings - July - Feb '17</t>
  </si>
  <si>
    <t>Music - 1 perf</t>
  </si>
  <si>
    <t>Sub-Total</t>
  </si>
  <si>
    <t>Sub-Total Fees</t>
  </si>
  <si>
    <t>Dressing Room / Green Room Set Up</t>
  </si>
  <si>
    <t>On Site Duty Tech Manager - 12 days @ £150</t>
  </si>
  <si>
    <t xml:space="preserve">Sub-Total Technical </t>
  </si>
  <si>
    <t>MODEL: ONE INDICATIVE FESTIVAL AT ONE VENUE HUB FOR 10 DAYS</t>
  </si>
  <si>
    <t>Crew - 2 crew; 10 days @ £120</t>
  </si>
  <si>
    <t>Sub-Total Festival Staff</t>
  </si>
  <si>
    <t>Artist Liaison</t>
  </si>
  <si>
    <t xml:space="preserve">Festival Programming Fees - all inc </t>
  </si>
  <si>
    <t>On site catering - 15 people, 10 days @£10</t>
  </si>
  <si>
    <t>Core NNT Team</t>
  </si>
  <si>
    <t>Programme Director - LY - Expenses - 18 month</t>
  </si>
  <si>
    <t>Venue Designer - 4 venues, 3 festival per venue</t>
  </si>
  <si>
    <t>Sub-total</t>
  </si>
  <si>
    <t>Project Administrator - 18 months</t>
  </si>
  <si>
    <t>Venue &amp; Set Build &amp; Install</t>
  </si>
  <si>
    <t>Festival MarComms &amp; Box Office</t>
  </si>
  <si>
    <t>Local Marketing &amp; PR Manager - 10 days @ £120</t>
  </si>
  <si>
    <t xml:space="preserve">Marketing Campaign </t>
  </si>
  <si>
    <t>Remote Box Office Set-Up</t>
  </si>
  <si>
    <t>FOH Manager - 10 days @ £80</t>
  </si>
  <si>
    <t>Sub-Total Festival MarComms</t>
  </si>
  <si>
    <t xml:space="preserve">Technical Co-ordinator &amp; Venue Liaison - Sept '16 - Nov '17 - av 0.6 </t>
  </si>
  <si>
    <t>Total for One Festival at One Venue</t>
  </si>
  <si>
    <t>Total for First Festival at Four Venues</t>
  </si>
  <si>
    <t>Total for Three Festivals throughout 2017</t>
  </si>
  <si>
    <t>PROJECTED BOX OFFICE INCOME</t>
  </si>
  <si>
    <t>Production</t>
  </si>
  <si>
    <t>Venue Max Capacity</t>
  </si>
  <si>
    <t>Target Cap %</t>
  </si>
  <si>
    <t>Av Net Tkt Price</t>
  </si>
  <si>
    <t>Attendance</t>
  </si>
  <si>
    <t>Totals</t>
  </si>
  <si>
    <t>Net Box Office Income</t>
  </si>
  <si>
    <t>Total Net Box Office for One Festival at One Venue</t>
  </si>
  <si>
    <t>FOH &amp; Box Office Team - 2 people, 10 days @ £40 per session</t>
  </si>
  <si>
    <t>Summary Expenditure</t>
  </si>
  <si>
    <t>Summary Income</t>
  </si>
  <si>
    <t>Three Festivals at Four Venues through 2017</t>
  </si>
  <si>
    <t>NNT Core Team</t>
  </si>
  <si>
    <t xml:space="preserve">Venue Hire </t>
  </si>
  <si>
    <t>Programming Consultation</t>
  </si>
  <si>
    <t>Programme Consultant / Promoter Liaison - monthly programming meetings - 1 year</t>
  </si>
  <si>
    <t xml:space="preserve">Go &amp; See Costs </t>
  </si>
  <si>
    <t xml:space="preserve">Total </t>
  </si>
  <si>
    <t>Venue Technical Hires  - 10 days @ £500</t>
  </si>
  <si>
    <t>Overall Project Cost</t>
  </si>
  <si>
    <t>Photography / Filming / Documenting</t>
  </si>
  <si>
    <t>Four Venue Programming Teams of 2 - expenses 18 months prog meetings</t>
  </si>
  <si>
    <t>Finance Administration</t>
  </si>
  <si>
    <t>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</si>
</sst>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0" borderId="1" xfId="0" applyBorder="1"/>
    <xf numFmtId="0" fontId="2" fillId="2" borderId="0" xfId="0" applyFont="1" applyFill="1"/>
    <xf numFmtId="0" fontId="0" fillId="2" borderId="0" xfId="0" applyFill="1"/>
    <xf numFmtId="0" fontId="0" fillId="2" borderId="1" xfId="0" applyFill="1" applyBorder="1"/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0" fillId="4" borderId="0" xfId="0" applyFont="1" applyFill="1"/>
    <xf numFmtId="0" fontId="0" fillId="0" borderId="0" xfId="0" applyFill="1" applyBorder="1"/>
    <xf numFmtId="0" fontId="2" fillId="2" borderId="2" xfId="0" applyFont="1" applyFill="1" applyBorder="1"/>
    <xf numFmtId="0" fontId="2" fillId="3" borderId="1" xfId="0" applyFont="1" applyFill="1" applyBorder="1"/>
    <xf numFmtId="0" fontId="0" fillId="0" borderId="0" xfId="0" applyFill="1"/>
    <xf numFmtId="0" fontId="2" fillId="0" borderId="2" xfId="0" applyFont="1" applyBorder="1"/>
    <xf numFmtId="0" fontId="2" fillId="4" borderId="1" xfId="0" applyFont="1" applyFill="1" applyBorder="1"/>
    <xf numFmtId="0" fontId="2" fillId="5" borderId="0" xfId="0" applyFont="1" applyFill="1"/>
    <xf numFmtId="0" fontId="0" fillId="5" borderId="0" xfId="0" applyFill="1"/>
    <xf numFmtId="0" fontId="2" fillId="5" borderId="2" xfId="0" applyFont="1" applyFill="1" applyBorder="1"/>
    <xf numFmtId="0" fontId="2" fillId="6" borderId="0" xfId="0" applyFont="1" applyFill="1"/>
    <xf numFmtId="0" fontId="0" fillId="6" borderId="0" xfId="0" applyFill="1"/>
    <xf numFmtId="9" fontId="0" fillId="6" borderId="0" xfId="1" applyFont="1" applyFill="1"/>
    <xf numFmtId="1" fontId="0" fillId="6" borderId="0" xfId="0" applyNumberFormat="1" applyFill="1"/>
    <xf numFmtId="0" fontId="0" fillId="6" borderId="2" xfId="0" applyFill="1" applyBorder="1"/>
    <xf numFmtId="1" fontId="0" fillId="6" borderId="2" xfId="0" applyNumberFormat="1" applyFill="1" applyBorder="1"/>
    <xf numFmtId="0" fontId="2" fillId="0" borderId="0" xfId="0" applyFont="1" applyFill="1" applyBorder="1"/>
    <xf numFmtId="0" fontId="2" fillId="5" borderId="3" xfId="0" applyFont="1" applyFill="1" applyBorder="1"/>
    <xf numFmtId="0" fontId="2" fillId="0" borderId="2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B10" sqref="B10"/>
    </sheetView>
  </sheetViews>
  <sheetFormatPr defaultRowHeight="15" x14ac:dyDescent="0.25"/>
  <cols>
    <col min="1" max="1" width="62.42578125" bestFit="1" customWidth="1"/>
    <col min="2" max="2" width="15.28515625" bestFit="1" customWidth="1"/>
    <col min="4" max="4" width="16.7109375" customWidth="1"/>
    <col min="5" max="5" width="19.140625" bestFit="1" customWidth="1"/>
    <col min="6" max="6" width="12.28515625" bestFit="1" customWidth="1"/>
    <col min="7" max="7" width="12.28515625" customWidth="1"/>
    <col min="8" max="8" width="15.140625" bestFit="1" customWidth="1"/>
    <col min="9" max="9" width="17.42578125" bestFit="1" customWidth="1"/>
  </cols>
  <sheetData>
    <row r="1" spans="1:9" x14ac:dyDescent="0.25">
      <c r="A1" s="1" t="s">
        <v>0</v>
      </c>
    </row>
    <row r="2" spans="1:9" x14ac:dyDescent="0.25">
      <c r="A2" s="1" t="s">
        <v>1</v>
      </c>
    </row>
    <row r="4" spans="1:9" x14ac:dyDescent="0.25">
      <c r="A4" s="17" t="s">
        <v>54</v>
      </c>
      <c r="B4" s="18"/>
      <c r="D4" s="17" t="s">
        <v>55</v>
      </c>
      <c r="E4" s="18"/>
      <c r="F4" s="18"/>
      <c r="G4" s="18"/>
      <c r="H4" s="18"/>
      <c r="I4" s="18"/>
    </row>
    <row r="5" spans="1:9" ht="15.75" thickBot="1" x14ac:dyDescent="0.3">
      <c r="A5" s="18" t="s">
        <v>2</v>
      </c>
      <c r="B5" s="18">
        <f>B19</f>
        <v>4150</v>
      </c>
      <c r="D5" s="19" t="s">
        <v>43</v>
      </c>
      <c r="E5" s="19"/>
      <c r="F5" s="19"/>
      <c r="G5" s="19"/>
      <c r="H5" s="19"/>
      <c r="I5" s="19">
        <f>I56</f>
        <v>75150</v>
      </c>
    </row>
    <row r="6" spans="1:9" x14ac:dyDescent="0.25">
      <c r="A6" s="18" t="s">
        <v>56</v>
      </c>
      <c r="B6" s="18">
        <f>B56</f>
        <v>480000</v>
      </c>
    </row>
    <row r="7" spans="1:9" x14ac:dyDescent="0.25">
      <c r="A7" s="18" t="s">
        <v>57</v>
      </c>
      <c r="B7" s="18">
        <f>B69</f>
        <v>81000</v>
      </c>
    </row>
    <row r="8" spans="1:9" x14ac:dyDescent="0.25">
      <c r="A8" s="18" t="s">
        <v>68</v>
      </c>
      <c r="B8" s="18">
        <v>10000</v>
      </c>
    </row>
    <row r="9" spans="1:9" x14ac:dyDescent="0.25">
      <c r="A9" s="27" t="s">
        <v>62</v>
      </c>
      <c r="B9" s="27">
        <f>SUM(B5:B8)</f>
        <v>575150</v>
      </c>
    </row>
    <row r="10" spans="1:9" s="14" customFormat="1" ht="15.75" thickBot="1" x14ac:dyDescent="0.3">
      <c r="A10" s="28" t="s">
        <v>64</v>
      </c>
      <c r="B10" s="28">
        <f>B9-I5</f>
        <v>500000</v>
      </c>
    </row>
    <row r="11" spans="1:9" s="14" customFormat="1" x14ac:dyDescent="0.25">
      <c r="A11" s="26"/>
      <c r="B11" s="26"/>
    </row>
    <row r="13" spans="1:9" x14ac:dyDescent="0.25">
      <c r="A13" s="8" t="s">
        <v>6</v>
      </c>
      <c r="B13" s="9" t="s">
        <v>3</v>
      </c>
    </row>
    <row r="14" spans="1:9" x14ac:dyDescent="0.25">
      <c r="A14" s="9" t="s">
        <v>14</v>
      </c>
      <c r="B14" s="9">
        <v>400</v>
      </c>
    </row>
    <row r="15" spans="1:9" x14ac:dyDescent="0.25">
      <c r="A15" s="10" t="s">
        <v>13</v>
      </c>
      <c r="B15" s="9">
        <v>350</v>
      </c>
    </row>
    <row r="16" spans="1:9" x14ac:dyDescent="0.25">
      <c r="A16" s="10" t="s">
        <v>59</v>
      </c>
      <c r="B16" s="9">
        <f>2500</f>
        <v>2500</v>
      </c>
    </row>
    <row r="17" spans="1:9" x14ac:dyDescent="0.25">
      <c r="A17" s="9" t="s">
        <v>4</v>
      </c>
      <c r="B17" s="9">
        <v>500</v>
      </c>
    </row>
    <row r="18" spans="1:9" x14ac:dyDescent="0.25">
      <c r="A18" s="9" t="s">
        <v>15</v>
      </c>
      <c r="B18" s="9">
        <f>8*50</f>
        <v>400</v>
      </c>
    </row>
    <row r="19" spans="1:9" x14ac:dyDescent="0.25">
      <c r="A19" s="16" t="s">
        <v>17</v>
      </c>
      <c r="B19" s="16">
        <f>SUM(B14:B18)</f>
        <v>4150</v>
      </c>
    </row>
    <row r="21" spans="1:9" x14ac:dyDescent="0.25">
      <c r="A21" s="3" t="s">
        <v>22</v>
      </c>
      <c r="B21" s="4"/>
      <c r="D21" s="20" t="s">
        <v>44</v>
      </c>
      <c r="E21" s="21"/>
      <c r="F21" s="21"/>
      <c r="G21" s="21"/>
      <c r="H21" s="21"/>
      <c r="I21" s="21"/>
    </row>
    <row r="22" spans="1:9" x14ac:dyDescent="0.25">
      <c r="A22" s="4" t="s">
        <v>26</v>
      </c>
      <c r="B22" s="4"/>
      <c r="D22" s="21" t="s">
        <v>45</v>
      </c>
      <c r="E22" s="21" t="s">
        <v>46</v>
      </c>
      <c r="F22" s="21" t="s">
        <v>47</v>
      </c>
      <c r="G22" s="21" t="s">
        <v>49</v>
      </c>
      <c r="H22" s="21" t="s">
        <v>48</v>
      </c>
      <c r="I22" s="21" t="s">
        <v>51</v>
      </c>
    </row>
    <row r="23" spans="1:9" x14ac:dyDescent="0.25">
      <c r="A23" s="4" t="s">
        <v>7</v>
      </c>
      <c r="B23" s="4">
        <v>2000</v>
      </c>
      <c r="D23" s="21" t="s">
        <v>7</v>
      </c>
      <c r="E23" s="21">
        <v>150</v>
      </c>
      <c r="F23" s="22">
        <v>0.5</v>
      </c>
      <c r="G23" s="21">
        <f>E23*F23</f>
        <v>75</v>
      </c>
      <c r="H23" s="21">
        <v>5</v>
      </c>
      <c r="I23" s="21">
        <f>H23*G23</f>
        <v>375</v>
      </c>
    </row>
    <row r="24" spans="1:9" x14ac:dyDescent="0.25">
      <c r="A24" s="4" t="s">
        <v>8</v>
      </c>
      <c r="B24" s="4">
        <v>1500</v>
      </c>
      <c r="D24" s="21" t="s">
        <v>8</v>
      </c>
      <c r="E24" s="21">
        <v>150</v>
      </c>
      <c r="F24" s="22">
        <v>0.5</v>
      </c>
      <c r="G24" s="21">
        <f t="shared" ref="G24:G29" si="0">E24*F24</f>
        <v>75</v>
      </c>
      <c r="H24" s="21">
        <v>5</v>
      </c>
      <c r="I24" s="21">
        <f t="shared" ref="I24:I29" si="1">H24*G24</f>
        <v>375</v>
      </c>
    </row>
    <row r="25" spans="1:9" x14ac:dyDescent="0.25">
      <c r="A25" s="4" t="s">
        <v>9</v>
      </c>
      <c r="B25" s="4">
        <v>2000</v>
      </c>
      <c r="D25" s="21" t="s">
        <v>9</v>
      </c>
      <c r="E25" s="21">
        <v>250</v>
      </c>
      <c r="F25" s="22">
        <v>0.75</v>
      </c>
      <c r="G25" s="23">
        <f t="shared" si="0"/>
        <v>187.5</v>
      </c>
      <c r="H25" s="21">
        <v>10</v>
      </c>
      <c r="I25" s="21">
        <f t="shared" si="1"/>
        <v>1875</v>
      </c>
    </row>
    <row r="26" spans="1:9" x14ac:dyDescent="0.25">
      <c r="A26" s="4" t="s">
        <v>10</v>
      </c>
      <c r="B26" s="4">
        <v>5000</v>
      </c>
      <c r="D26" s="21" t="s">
        <v>10</v>
      </c>
      <c r="E26" s="21">
        <v>250</v>
      </c>
      <c r="F26" s="22">
        <v>0.75</v>
      </c>
      <c r="G26" s="23">
        <f t="shared" si="0"/>
        <v>187.5</v>
      </c>
      <c r="H26" s="21">
        <v>5</v>
      </c>
      <c r="I26" s="23">
        <f t="shared" si="1"/>
        <v>937.5</v>
      </c>
    </row>
    <row r="27" spans="1:9" x14ac:dyDescent="0.25">
      <c r="A27" s="4" t="s">
        <v>11</v>
      </c>
      <c r="B27" s="4">
        <v>2000</v>
      </c>
      <c r="D27" s="21" t="s">
        <v>11</v>
      </c>
      <c r="E27" s="21">
        <v>250</v>
      </c>
      <c r="F27" s="22">
        <v>0.75</v>
      </c>
      <c r="G27" s="23">
        <f t="shared" si="0"/>
        <v>187.5</v>
      </c>
      <c r="H27" s="21">
        <v>10</v>
      </c>
      <c r="I27" s="21">
        <f t="shared" si="1"/>
        <v>1875</v>
      </c>
    </row>
    <row r="28" spans="1:9" x14ac:dyDescent="0.25">
      <c r="A28" s="4" t="s">
        <v>12</v>
      </c>
      <c r="B28" s="4">
        <v>1200</v>
      </c>
      <c r="D28" s="21" t="s">
        <v>12</v>
      </c>
      <c r="E28" s="21">
        <v>50</v>
      </c>
      <c r="F28" s="22">
        <v>0.75</v>
      </c>
      <c r="G28" s="23">
        <f t="shared" si="0"/>
        <v>37.5</v>
      </c>
      <c r="H28" s="21">
        <v>2</v>
      </c>
      <c r="I28" s="21">
        <f t="shared" si="1"/>
        <v>75</v>
      </c>
    </row>
    <row r="29" spans="1:9" x14ac:dyDescent="0.25">
      <c r="A29" s="4" t="s">
        <v>16</v>
      </c>
      <c r="B29" s="4">
        <v>1200</v>
      </c>
      <c r="D29" s="21" t="s">
        <v>16</v>
      </c>
      <c r="E29" s="21">
        <v>250</v>
      </c>
      <c r="F29" s="22">
        <v>0.6</v>
      </c>
      <c r="G29" s="21">
        <f t="shared" si="0"/>
        <v>150</v>
      </c>
      <c r="H29" s="21">
        <v>5</v>
      </c>
      <c r="I29" s="21">
        <f t="shared" si="1"/>
        <v>750</v>
      </c>
    </row>
    <row r="30" spans="1:9" ht="15.75" thickBot="1" x14ac:dyDescent="0.3">
      <c r="A30" s="5" t="s">
        <v>18</v>
      </c>
      <c r="B30" s="5">
        <f>SUM(B23:B29)</f>
        <v>14900</v>
      </c>
      <c r="D30" s="24" t="s">
        <v>50</v>
      </c>
      <c r="E30" s="24"/>
      <c r="F30" s="24"/>
      <c r="G30" s="24">
        <f>SUM(G23:G29)</f>
        <v>900</v>
      </c>
      <c r="H30" s="24"/>
      <c r="I30" s="25">
        <f>SUM(I23:I29)</f>
        <v>6262.5</v>
      </c>
    </row>
    <row r="31" spans="1:9" x14ac:dyDescent="0.25">
      <c r="A31" s="4"/>
      <c r="B31" s="4"/>
    </row>
    <row r="32" spans="1:9" x14ac:dyDescent="0.25">
      <c r="A32" s="4" t="s">
        <v>58</v>
      </c>
      <c r="B32" s="4">
        <f>10*500</f>
        <v>5000</v>
      </c>
    </row>
    <row r="33" spans="1:2" x14ac:dyDescent="0.25">
      <c r="A33" s="4" t="s">
        <v>63</v>
      </c>
      <c r="B33" s="4">
        <f>10*500</f>
        <v>5000</v>
      </c>
    </row>
    <row r="34" spans="1:2" x14ac:dyDescent="0.25">
      <c r="A34" s="4" t="s">
        <v>33</v>
      </c>
      <c r="B34" s="4">
        <v>1500</v>
      </c>
    </row>
    <row r="35" spans="1:2" x14ac:dyDescent="0.25">
      <c r="A35" s="4" t="s">
        <v>19</v>
      </c>
      <c r="B35" s="4">
        <v>500</v>
      </c>
    </row>
    <row r="36" spans="1:2" x14ac:dyDescent="0.25">
      <c r="A36" s="4" t="s">
        <v>25</v>
      </c>
      <c r="B36" s="4">
        <f>7*50</f>
        <v>350</v>
      </c>
    </row>
    <row r="37" spans="1:2" x14ac:dyDescent="0.25">
      <c r="A37" s="4" t="s">
        <v>27</v>
      </c>
      <c r="B37" s="4">
        <f>15*10*10</f>
        <v>1500</v>
      </c>
    </row>
    <row r="38" spans="1:2" x14ac:dyDescent="0.25">
      <c r="A38" s="5" t="s">
        <v>21</v>
      </c>
      <c r="B38" s="5">
        <f>SUM(B32:B37)</f>
        <v>13850</v>
      </c>
    </row>
    <row r="39" spans="1:2" x14ac:dyDescent="0.25">
      <c r="A39" s="4"/>
      <c r="B39" s="4"/>
    </row>
    <row r="40" spans="1:2" x14ac:dyDescent="0.25">
      <c r="A40" s="4" t="s">
        <v>5</v>
      </c>
      <c r="B40" s="4"/>
    </row>
    <row r="41" spans="1:2" x14ac:dyDescent="0.25">
      <c r="A41" s="4" t="s">
        <v>20</v>
      </c>
      <c r="B41" s="4">
        <f>12*150</f>
        <v>1800</v>
      </c>
    </row>
    <row r="42" spans="1:2" x14ac:dyDescent="0.25">
      <c r="A42" s="4" t="s">
        <v>23</v>
      </c>
      <c r="B42" s="4">
        <f>2*10*120</f>
        <v>2400</v>
      </c>
    </row>
    <row r="43" spans="1:2" x14ac:dyDescent="0.25">
      <c r="A43" s="4" t="s">
        <v>38</v>
      </c>
      <c r="B43" s="4">
        <f>10*80</f>
        <v>800</v>
      </c>
    </row>
    <row r="44" spans="1:2" x14ac:dyDescent="0.25">
      <c r="A44" s="4" t="s">
        <v>53</v>
      </c>
      <c r="B44" s="4">
        <f>10*2*40</f>
        <v>800</v>
      </c>
    </row>
    <row r="45" spans="1:2" x14ac:dyDescent="0.25">
      <c r="A45" s="5" t="s">
        <v>24</v>
      </c>
      <c r="B45" s="5">
        <f>SUM(B41:B44)</f>
        <v>5800</v>
      </c>
    </row>
    <row r="46" spans="1:2" x14ac:dyDescent="0.25">
      <c r="A46" s="4"/>
      <c r="B46" s="4"/>
    </row>
    <row r="47" spans="1:2" x14ac:dyDescent="0.25">
      <c r="A47" s="4" t="s">
        <v>34</v>
      </c>
      <c r="B47" s="4"/>
    </row>
    <row r="48" spans="1:2" x14ac:dyDescent="0.25">
      <c r="A48" s="4" t="s">
        <v>35</v>
      </c>
      <c r="B48" s="4">
        <f>10*120</f>
        <v>1200</v>
      </c>
    </row>
    <row r="49" spans="1:9" x14ac:dyDescent="0.25">
      <c r="A49" s="4" t="s">
        <v>36</v>
      </c>
      <c r="B49" s="4">
        <f>7*500</f>
        <v>3500</v>
      </c>
    </row>
    <row r="50" spans="1:9" x14ac:dyDescent="0.25">
      <c r="A50" s="4" t="s">
        <v>37</v>
      </c>
      <c r="B50" s="4">
        <f>250</f>
        <v>250</v>
      </c>
    </row>
    <row r="51" spans="1:9" x14ac:dyDescent="0.25">
      <c r="A51" s="4" t="s">
        <v>65</v>
      </c>
      <c r="B51" s="4">
        <v>500</v>
      </c>
    </row>
    <row r="52" spans="1:9" x14ac:dyDescent="0.25">
      <c r="A52" s="5" t="s">
        <v>39</v>
      </c>
      <c r="B52" s="5">
        <f>SUM(B48:B51)</f>
        <v>5450</v>
      </c>
    </row>
    <row r="53" spans="1:9" x14ac:dyDescent="0.25">
      <c r="A53" s="4"/>
      <c r="B53" s="4"/>
    </row>
    <row r="54" spans="1:9" x14ac:dyDescent="0.25">
      <c r="A54" s="5" t="s">
        <v>41</v>
      </c>
      <c r="B54" s="5">
        <f>SUM(B52+B45+B38+B30)</f>
        <v>40000</v>
      </c>
      <c r="D54" s="2" t="s">
        <v>52</v>
      </c>
      <c r="E54" s="2"/>
      <c r="F54" s="2"/>
      <c r="G54" s="2"/>
      <c r="H54" s="2"/>
      <c r="I54" s="2">
        <f>I30</f>
        <v>6262.5</v>
      </c>
    </row>
    <row r="55" spans="1:9" x14ac:dyDescent="0.25">
      <c r="A55" s="5" t="s">
        <v>42</v>
      </c>
      <c r="B55" s="5">
        <f>B54*4</f>
        <v>160000</v>
      </c>
      <c r="D55" t="s">
        <v>42</v>
      </c>
      <c r="I55">
        <f>I54*4</f>
        <v>25050</v>
      </c>
    </row>
    <row r="56" spans="1:9" ht="15.75" thickBot="1" x14ac:dyDescent="0.3">
      <c r="A56" s="12" t="s">
        <v>43</v>
      </c>
      <c r="B56" s="12">
        <f>B55*3</f>
        <v>480000</v>
      </c>
      <c r="D56" s="15" t="s">
        <v>43</v>
      </c>
      <c r="E56" s="15"/>
      <c r="F56" s="15"/>
      <c r="G56" s="15"/>
      <c r="H56" s="15"/>
      <c r="I56" s="15">
        <f>I55*3</f>
        <v>75150</v>
      </c>
    </row>
    <row r="57" spans="1:9" x14ac:dyDescent="0.25">
      <c r="A57" s="11"/>
      <c r="B57" s="11"/>
    </row>
    <row r="58" spans="1:9" x14ac:dyDescent="0.25">
      <c r="A58" s="11"/>
      <c r="B58" s="11"/>
    </row>
    <row r="60" spans="1:9" x14ac:dyDescent="0.25">
      <c r="A60" s="6" t="s">
        <v>28</v>
      </c>
      <c r="B60" s="7"/>
    </row>
    <row r="61" spans="1:9" x14ac:dyDescent="0.25">
      <c r="A61" s="7" t="s">
        <v>29</v>
      </c>
      <c r="B61" s="7">
        <f>18*100</f>
        <v>1800</v>
      </c>
    </row>
    <row r="62" spans="1:9" x14ac:dyDescent="0.25">
      <c r="A62" s="7" t="s">
        <v>60</v>
      </c>
      <c r="B62" s="7">
        <f>500*12</f>
        <v>6000</v>
      </c>
    </row>
    <row r="63" spans="1:9" x14ac:dyDescent="0.25">
      <c r="A63" s="7" t="s">
        <v>40</v>
      </c>
      <c r="B63" s="7">
        <f>(15*(30000/12))*0.6</f>
        <v>22500</v>
      </c>
    </row>
    <row r="64" spans="1:9" x14ac:dyDescent="0.25">
      <c r="A64" s="7" t="s">
        <v>30</v>
      </c>
      <c r="B64" s="7">
        <f>4*500*3</f>
        <v>6000</v>
      </c>
    </row>
    <row r="65" spans="1:2" x14ac:dyDescent="0.25">
      <c r="A65" s="7" t="s">
        <v>32</v>
      </c>
      <c r="B65" s="7">
        <f>(18*(23000/12))</f>
        <v>34500</v>
      </c>
    </row>
    <row r="66" spans="1:2" x14ac:dyDescent="0.25">
      <c r="A66" s="7" t="s">
        <v>66</v>
      </c>
      <c r="B66" s="7">
        <f>4*2*18*25</f>
        <v>3600</v>
      </c>
    </row>
    <row r="67" spans="1:2" x14ac:dyDescent="0.25">
      <c r="A67" s="7" t="s">
        <v>61</v>
      </c>
      <c r="B67" s="7">
        <f>18*4*50</f>
        <v>3600</v>
      </c>
    </row>
    <row r="68" spans="1:2" x14ac:dyDescent="0.25">
      <c r="A68" s="7" t="s">
        <v>67</v>
      </c>
      <c r="B68" s="7">
        <f>4*3*250</f>
        <v>3000</v>
      </c>
    </row>
    <row r="69" spans="1:2" x14ac:dyDescent="0.25">
      <c r="A69" s="13" t="s">
        <v>31</v>
      </c>
      <c r="B69" s="13">
        <f>SUM(B61:B68)</f>
        <v>81000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4FBB4CD9-9DC3-4B19-9E58-5DA08EC157B8}"/>
</file>

<file path=customXml/itemProps2.xml><?xml version="1.0" encoding="utf-8"?>
<ds:datastoreItem xmlns:ds="http://schemas.openxmlformats.org/officeDocument/2006/customXml" ds:itemID="{06CDAC81-2BF2-463C-86C3-02BE6AD195C6}"/>
</file>

<file path=customXml/itemProps3.xml><?xml version="1.0" encoding="utf-8"?>
<ds:datastoreItem xmlns:ds="http://schemas.openxmlformats.org/officeDocument/2006/customXml" ds:itemID="{7D37302A-3CBB-40C8-AD09-F20689176A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Duckworth Henrietta</dc:creator>
  <cp:lastModifiedBy>Duckworth Henrietta</cp:lastModifiedBy>
  <dcterms:created xsi:type="dcterms:W3CDTF">2016-03-05T23:05:43Z</dcterms:created>
  <dcterms:modified xsi:type="dcterms:W3CDTF">2016-03-06T00:21:18Z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