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014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Slung Low - Flood/A_Budget/"/>
    </mc:Choice>
  </mc:AlternateContent>
  <xr:revisionPtr revIDLastSave="4" documentId="87D5FCB6DF17B8420D0B0995D89CFE72C1E6D188" xr6:coauthVersionLast="16" xr6:coauthVersionMax="16" xr10:uidLastSave="{14B83B71-A3BC-4F00-A19F-4C88D3F6B1C8}"/>
  <bookViews>
    <workbookView xWindow="0" yWindow="0" windowWidth="28800" windowHeight="12210" xr2:uid="{00000000-000D-0000-FFFF-FFFF00000000}"/>
  </bookViews>
  <sheets>
    <sheet name="Sheet1" sheetId="1" r:id="rId1"/>
  </sheets>
  <externalReferences>
    <externalReference r:id="rId2"/>
  </externalReferenc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S111" i="1"/>
  <c r="S35" i="1"/>
  <c r="S102" i="1"/>
  <c r="S96" i="1"/>
  <c r="S89" i="1"/>
  <c r="S91" i="1"/>
  <c r="S79" i="1"/>
  <c r="S80" i="1"/>
  <c r="S75" i="1"/>
  <c r="S18" i="1"/>
  <c r="S14" i="1"/>
  <c r="S16" i="1"/>
  <c r="R111" i="1"/>
  <c r="R35" i="1"/>
  <c r="R102" i="1"/>
  <c r="R96" i="1"/>
  <c r="R89" i="1"/>
  <c r="R91" i="1"/>
  <c r="R79" i="1"/>
  <c r="R80" i="1"/>
  <c r="R75" i="1"/>
  <c r="R18" i="1"/>
  <c r="R14" i="1"/>
  <c r="R16" i="1"/>
  <c r="Q111" i="1"/>
  <c r="Q35" i="1"/>
  <c r="Q102" i="1"/>
  <c r="Q96" i="1"/>
  <c r="Q89" i="1"/>
  <c r="Q91" i="1"/>
  <c r="Q79" i="1"/>
  <c r="Q80" i="1"/>
  <c r="Q75" i="1"/>
  <c r="Q18" i="1"/>
  <c r="Q14" i="1"/>
  <c r="Q16" i="1"/>
  <c r="P14" i="1"/>
  <c r="P18" i="1"/>
  <c r="P19" i="1"/>
  <c r="P16" i="1"/>
  <c r="P21" i="1"/>
  <c r="P111" i="1"/>
  <c r="P35" i="1"/>
  <c r="P102" i="1"/>
  <c r="P96" i="1"/>
  <c r="P89" i="1"/>
  <c r="P91" i="1"/>
  <c r="P79" i="1"/>
  <c r="P80" i="1"/>
  <c r="P75" i="1"/>
  <c r="O50" i="1"/>
  <c r="O49" i="1"/>
  <c r="O48" i="1"/>
  <c r="O47" i="1"/>
  <c r="O46" i="1"/>
  <c r="O42" i="1"/>
  <c r="O38" i="1"/>
  <c r="O37" i="1"/>
  <c r="O36" i="1"/>
  <c r="O35" i="1"/>
  <c r="O34" i="1"/>
  <c r="S19" i="1"/>
  <c r="S24" i="1"/>
  <c r="Q82" i="1"/>
  <c r="Q43" i="1"/>
  <c r="Q52" i="1"/>
  <c r="S82" i="1"/>
  <c r="S43" i="1"/>
  <c r="S52" i="1"/>
  <c r="P82" i="1"/>
  <c r="P43" i="1"/>
  <c r="P52" i="1"/>
  <c r="R19" i="1"/>
  <c r="R21" i="1"/>
  <c r="R22" i="1"/>
  <c r="Q19" i="1"/>
  <c r="Q21" i="1"/>
  <c r="Q22" i="1"/>
  <c r="R82" i="1"/>
  <c r="R43" i="1"/>
  <c r="R52" i="1"/>
  <c r="P24" i="1"/>
  <c r="H11" i="1"/>
  <c r="S21" i="1"/>
  <c r="S22" i="1"/>
  <c r="S26" i="1"/>
  <c r="R24" i="1"/>
  <c r="Q24" i="1"/>
  <c r="Q26" i="1"/>
  <c r="R26" i="1"/>
  <c r="R28" i="1"/>
  <c r="P22" i="1"/>
  <c r="P26" i="1"/>
  <c r="L14" i="1"/>
  <c r="L13" i="1"/>
  <c r="L12" i="1"/>
  <c r="L11" i="1"/>
  <c r="L10" i="1"/>
  <c r="L9" i="1"/>
  <c r="L8" i="1"/>
  <c r="K14" i="1"/>
  <c r="K13" i="1"/>
  <c r="K12" i="1"/>
  <c r="K11" i="1"/>
  <c r="K10" i="1"/>
  <c r="K9" i="1"/>
  <c r="K8" i="1"/>
  <c r="J14" i="1"/>
  <c r="J13" i="1"/>
  <c r="J12" i="1"/>
  <c r="J11" i="1"/>
  <c r="J10" i="1"/>
  <c r="J9" i="1"/>
  <c r="J8" i="1"/>
  <c r="I14" i="1"/>
  <c r="I13" i="1"/>
  <c r="I12" i="1"/>
  <c r="I11" i="1"/>
  <c r="I10" i="1"/>
  <c r="I9" i="1"/>
  <c r="I8" i="1"/>
  <c r="H14" i="1"/>
  <c r="H13" i="1"/>
  <c r="H12" i="1"/>
  <c r="H10" i="1"/>
  <c r="H9" i="1"/>
  <c r="H8" i="1"/>
  <c r="G14" i="1"/>
  <c r="G13" i="1"/>
  <c r="G12" i="1"/>
  <c r="G11" i="1"/>
  <c r="G10" i="1"/>
  <c r="G9" i="1"/>
  <c r="G8" i="1"/>
  <c r="F14" i="1"/>
  <c r="F13" i="1"/>
  <c r="F12" i="1"/>
  <c r="F11" i="1"/>
  <c r="F10" i="1"/>
  <c r="F9" i="1"/>
  <c r="F8" i="1"/>
  <c r="E14" i="1"/>
  <c r="E13" i="1"/>
  <c r="E12" i="1"/>
  <c r="E11" i="1"/>
  <c r="E10" i="1"/>
  <c r="E9" i="1"/>
  <c r="E8" i="1"/>
  <c r="D14" i="1"/>
  <c r="D13" i="1"/>
  <c r="D12" i="1"/>
  <c r="D11" i="1"/>
  <c r="D10" i="1"/>
  <c r="D9" i="1"/>
  <c r="D8" i="1"/>
  <c r="C8" i="1"/>
  <c r="C14" i="1"/>
  <c r="C13" i="1"/>
  <c r="C12" i="1"/>
  <c r="C11" i="1"/>
  <c r="C10" i="1"/>
  <c r="C9" i="1"/>
  <c r="T26" i="1"/>
  <c r="S65" i="1"/>
  <c r="S28" i="1"/>
  <c r="R65" i="1"/>
  <c r="R66" i="1"/>
  <c r="Q28" i="1"/>
  <c r="Q65" i="1"/>
  <c r="P28" i="1"/>
  <c r="P65" i="1"/>
  <c r="T28" i="1"/>
  <c r="S66" i="1"/>
  <c r="S67" i="1"/>
  <c r="R67" i="1"/>
  <c r="R27" i="1"/>
  <c r="R29" i="1"/>
  <c r="Q67" i="1"/>
  <c r="Q66" i="1"/>
  <c r="P66" i="1"/>
  <c r="P67" i="1"/>
  <c r="R54" i="1"/>
  <c r="Q27" i="1"/>
  <c r="Q29" i="1"/>
  <c r="S68" i="1"/>
  <c r="S69" i="1"/>
  <c r="S32" i="1"/>
  <c r="S27" i="1"/>
  <c r="S29" i="1"/>
  <c r="R68" i="1"/>
  <c r="R69" i="1"/>
  <c r="R32" i="1"/>
  <c r="R33" i="1"/>
  <c r="Q68" i="1"/>
  <c r="Q69" i="1"/>
  <c r="Q32" i="1"/>
  <c r="P27" i="1"/>
  <c r="P68" i="1"/>
  <c r="P69" i="1"/>
  <c r="P32" i="1"/>
  <c r="Q54" i="1"/>
  <c r="Q33" i="1"/>
  <c r="S54" i="1"/>
  <c r="S33" i="1"/>
  <c r="T27" i="1"/>
  <c r="P29" i="1"/>
  <c r="P33" i="1"/>
  <c r="T33" i="1"/>
  <c r="P54" i="1"/>
  <c r="T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Freeth Thomas (2017)</author>
    <author>EJ:</author>
    <author>Louise Yates</author>
  </authors>
  <commentList>
    <comment ref="P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Q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R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S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P3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Q3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R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S3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P43" authorId="1" shapeId="0" xr:uid="{00000000-0006-0000-0000-000009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1" shapeId="0" xr:uid="{00000000-0006-0000-0000-00000A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3" authorId="1" shapeId="0" xr:uid="{00000000-0006-0000-0000-00000B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3" authorId="1" shapeId="0" xr:uid="{00000000-0006-0000-0000-00000C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6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Q46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R4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S46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O7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O7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sharedStrings.xml><?xml version="1.0" encoding="utf-8"?>
<sst xmlns="http://schemas.openxmlformats.org/spreadsheetml/2006/main" count="107" uniqueCount="80">
  <si>
    <t xml:space="preserve">Slung Low - The Flood - Income projections </t>
  </si>
  <si>
    <t>Forecast</t>
  </si>
  <si>
    <t xml:space="preserve">Capacity </t>
  </si>
  <si>
    <t>Perfs</t>
  </si>
  <si>
    <t>Show</t>
  </si>
  <si>
    <t>Flood Part 2</t>
  </si>
  <si>
    <t>Flood Part 4</t>
  </si>
  <si>
    <t>Flood Part 2&amp;4</t>
  </si>
  <si>
    <t>Company</t>
  </si>
  <si>
    <t>Slung Low</t>
  </si>
  <si>
    <t xml:space="preserve">Percentage </t>
  </si>
  <si>
    <t>Venue</t>
  </si>
  <si>
    <t>Vic Dock</t>
  </si>
  <si>
    <t xml:space="preserve">Ticket Price </t>
  </si>
  <si>
    <t>Date</t>
  </si>
  <si>
    <t>April</t>
  </si>
  <si>
    <t>October</t>
  </si>
  <si>
    <t>Time</t>
  </si>
  <si>
    <t>TBC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</si>
  <si>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</si>
  <si>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</si>
  <si>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</si>
  <si>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</si>
  <si>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</si>
  <si>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</si>
  <si>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 @ £12.50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</si>
  <si>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</si>
  <si>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</si>
  <si>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</si>
  <si>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</si>
  <si>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</si>
  <si>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</si>
  <si>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</si>
  <si>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</si>
  <si>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</si>
  <si>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</si>
  <si>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</si>
  <si>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</si>
  <si>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</si>
  <si>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</si>
  <si>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</si>
  <si>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</si>
  <si>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Income after Fee / Royalty</t>
  </si>
  <si>
    <t>Security</t>
  </si>
  <si>
    <t>Technical Manager / Apprentice</t>
  </si>
  <si>
    <t>FOH Costs</t>
  </si>
  <si>
    <t>Marketing Manager / Apprentice</t>
  </si>
  <si>
    <t>Total Cost</t>
  </si>
  <si>
    <t xml:space="preserve">TOTAL PROFIT OR LOSS 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</si>
  <si>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</si>
  <si>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</si>
  <si>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</si>
  <si>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</si>
  <si>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</si>
  <si>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</si>
  <si>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</si>
  <si>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</si>
  <si>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</si>
  <si>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</si>
  <si>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</si>
  <si>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</si>
  <si>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</si>
  <si>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</si>
  <si>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</si>
  <si>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</si>
  <si>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</si>
  <si>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</si>
  <si>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</si>
  <si>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</si>
  <si>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</t>
  </si>
  <si>
    <t>Crew costs</t>
  </si>
  <si>
    <t>Technical input (in half days)</t>
  </si>
  <si>
    <t>Tech Manager costs</t>
  </si>
  <si>
    <t>Technical Hire Costs</t>
  </si>
  <si>
    <t>Light</t>
  </si>
  <si>
    <t>Sound</t>
  </si>
  <si>
    <t>AV</t>
  </si>
  <si>
    <t>Set</t>
  </si>
  <si>
    <t>Miscellaneous</t>
  </si>
  <si>
    <t>Festival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</si>
</sst>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&quot;£ &quot;#,##0.00;\(&quot;£ &quot;#,##0.00\)"/>
    <numFmt numFmtId="167" formatCode="&quot;£ &quot;#,##0;\(&quot;£ &quot;#,##0\)"/>
    <numFmt numFmtId="168" formatCode="_-* #,##0.0_-;\-* #,##0.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4" fillId="0" borderId="0"/>
    <xf numFmtId="0" fontId="8" fillId="0" borderId="0" applyNumberFormat="0"/>
  </cellStyleXfs>
  <cellXfs count="103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9" fontId="0" fillId="2" borderId="8" xfId="0" applyNumberFormat="1" applyFill="1" applyBorder="1"/>
    <xf numFmtId="9" fontId="0" fillId="2" borderId="9" xfId="0" applyNumberFormat="1" applyFill="1" applyBorder="1"/>
    <xf numFmtId="6" fontId="0" fillId="2" borderId="10" xfId="0" applyNumberFormat="1" applyFill="1" applyBorder="1"/>
    <xf numFmtId="8" fontId="0" fillId="2" borderId="11" xfId="0" applyNumberFormat="1" applyFill="1" applyBorder="1"/>
    <xf numFmtId="6" fontId="0" fillId="2" borderId="11" xfId="0" applyNumberFormat="1" applyFill="1" applyBorder="1"/>
    <xf numFmtId="6" fontId="0" fillId="2" borderId="12" xfId="0" applyNumberFormat="1" applyFill="1" applyBorder="1"/>
    <xf numFmtId="6" fontId="0" fillId="0" borderId="0" xfId="0" applyNumberFormat="1" applyBorder="1"/>
    <xf numFmtId="9" fontId="0" fillId="2" borderId="8" xfId="1" applyNumberFormat="1" applyFont="1" applyFill="1" applyBorder="1"/>
    <xf numFmtId="6" fontId="0" fillId="0" borderId="6" xfId="0" applyNumberFormat="1" applyBorder="1"/>
    <xf numFmtId="6" fontId="0" fillId="0" borderId="5" xfId="0" applyNumberFormat="1" applyBorder="1"/>
    <xf numFmtId="6" fontId="0" fillId="0" borderId="7" xfId="0" applyNumberFormat="1" applyBorder="1"/>
    <xf numFmtId="6" fontId="0" fillId="4" borderId="0" xfId="0" applyNumberFormat="1" applyFill="1" applyBorder="1"/>
    <xf numFmtId="6" fontId="0" fillId="4" borderId="6" xfId="0" applyNumberFormat="1" applyFill="1" applyBorder="1"/>
    <xf numFmtId="6" fontId="0" fillId="4" borderId="5" xfId="0" applyNumberFormat="1" applyFill="1" applyBorder="1"/>
    <xf numFmtId="1" fontId="0" fillId="2" borderId="0" xfId="0" applyNumberFormat="1" applyFill="1"/>
    <xf numFmtId="0" fontId="3" fillId="0" borderId="0" xfId="3" applyFont="1"/>
    <xf numFmtId="0" fontId="6" fillId="0" borderId="13" xfId="4" applyNumberFormat="1" applyFont="1" applyBorder="1" applyAlignment="1"/>
    <xf numFmtId="0" fontId="7" fillId="6" borderId="13" xfId="4" applyNumberFormat="1" applyFont="1" applyFill="1" applyBorder="1" applyAlignment="1"/>
    <xf numFmtId="0" fontId="3" fillId="6" borderId="13" xfId="4" applyNumberFormat="1" applyFont="1" applyFill="1" applyBorder="1" applyAlignment="1"/>
    <xf numFmtId="164" fontId="3" fillId="6" borderId="13" xfId="4" applyFont="1" applyFill="1" applyBorder="1" applyAlignment="1"/>
    <xf numFmtId="164" fontId="3" fillId="0" borderId="13" xfId="4" applyFont="1" applyFill="1" applyBorder="1" applyAlignment="1"/>
    <xf numFmtId="164" fontId="3" fillId="6" borderId="13" xfId="4" applyFont="1" applyFill="1" applyBorder="1" applyAlignment="1">
      <alignment horizontal="left"/>
    </xf>
    <xf numFmtId="164" fontId="3" fillId="0" borderId="13" xfId="4" applyFont="1" applyFill="1" applyBorder="1"/>
    <xf numFmtId="164" fontId="3" fillId="0" borderId="13" xfId="4" applyFont="1" applyBorder="1" applyAlignment="1"/>
    <xf numFmtId="0" fontId="3" fillId="0" borderId="13" xfId="4" applyNumberFormat="1" applyFont="1" applyBorder="1" applyAlignment="1">
      <alignment horizontal="left"/>
    </xf>
    <xf numFmtId="164" fontId="5" fillId="7" borderId="13" xfId="4" applyFont="1" applyFill="1" applyBorder="1"/>
    <xf numFmtId="164" fontId="7" fillId="0" borderId="13" xfId="4" applyFont="1" applyBorder="1"/>
    <xf numFmtId="0" fontId="3" fillId="0" borderId="13" xfId="4" applyNumberFormat="1" applyFont="1" applyFill="1" applyBorder="1" applyAlignment="1"/>
    <xf numFmtId="0" fontId="3" fillId="0" borderId="11" xfId="4" applyNumberFormat="1" applyFont="1" applyFill="1" applyBorder="1" applyAlignment="1"/>
    <xf numFmtId="164" fontId="3" fillId="0" borderId="11" xfId="4" applyFont="1" applyFill="1" applyBorder="1"/>
    <xf numFmtId="164" fontId="3" fillId="0" borderId="13" xfId="4" applyFont="1" applyBorder="1"/>
    <xf numFmtId="0" fontId="5" fillId="0" borderId="14" xfId="3" applyFont="1" applyBorder="1"/>
    <xf numFmtId="0" fontId="5" fillId="0" borderId="13" xfId="3" applyFont="1" applyBorder="1"/>
    <xf numFmtId="0" fontId="7" fillId="8" borderId="13" xfId="5" applyNumberFormat="1" applyFont="1" applyFill="1" applyBorder="1"/>
    <xf numFmtId="0" fontId="7" fillId="9" borderId="13" xfId="5" applyNumberFormat="1" applyFont="1" applyFill="1" applyBorder="1"/>
    <xf numFmtId="164" fontId="3" fillId="6" borderId="13" xfId="4" applyFont="1" applyFill="1" applyBorder="1"/>
    <xf numFmtId="164" fontId="3" fillId="8" borderId="13" xfId="4" applyFont="1" applyFill="1" applyBorder="1"/>
    <xf numFmtId="164" fontId="6" fillId="0" borderId="13" xfId="4" applyFont="1" applyBorder="1"/>
    <xf numFmtId="0" fontId="7" fillId="0" borderId="13" xfId="5" applyNumberFormat="1" applyFont="1" applyBorder="1"/>
    <xf numFmtId="0" fontId="3" fillId="8" borderId="13" xfId="5" applyNumberFormat="1" applyFont="1" applyFill="1" applyBorder="1"/>
    <xf numFmtId="0" fontId="3" fillId="8" borderId="13" xfId="5" applyFont="1" applyFill="1" applyBorder="1"/>
    <xf numFmtId="0" fontId="3" fillId="0" borderId="13" xfId="5" applyNumberFormat="1" applyFont="1" applyFill="1" applyBorder="1"/>
    <xf numFmtId="0" fontId="5" fillId="0" borderId="13" xfId="5" applyFont="1" applyFill="1" applyBorder="1"/>
    <xf numFmtId="0" fontId="7" fillId="10" borderId="13" xfId="4" applyNumberFormat="1" applyFont="1" applyFill="1" applyBorder="1" applyAlignment="1"/>
    <xf numFmtId="0" fontId="3" fillId="0" borderId="13" xfId="5" applyFont="1" applyFill="1" applyBorder="1"/>
    <xf numFmtId="0" fontId="7" fillId="0" borderId="13" xfId="4" applyNumberFormat="1" applyFont="1" applyFill="1" applyBorder="1" applyAlignment="1"/>
    <xf numFmtId="0" fontId="7" fillId="0" borderId="0" xfId="3" applyFont="1"/>
    <xf numFmtId="0" fontId="7" fillId="9" borderId="0" xfId="3" applyFont="1" applyFill="1"/>
    <xf numFmtId="164" fontId="5" fillId="7" borderId="15" xfId="4" applyFont="1" applyFill="1" applyBorder="1"/>
    <xf numFmtId="164" fontId="3" fillId="0" borderId="0" xfId="4" applyNumberFormat="1" applyFont="1" applyFill="1" applyBorder="1" applyAlignment="1"/>
    <xf numFmtId="164" fontId="3" fillId="0" borderId="0" xfId="4" applyFont="1" applyFill="1" applyBorder="1"/>
    <xf numFmtId="164" fontId="5" fillId="0" borderId="15" xfId="4" applyFont="1" applyBorder="1"/>
    <xf numFmtId="164" fontId="5" fillId="0" borderId="13" xfId="4" applyFont="1" applyBorder="1"/>
    <xf numFmtId="0" fontId="3" fillId="9" borderId="13" xfId="5" applyFont="1" applyFill="1" applyBorder="1"/>
    <xf numFmtId="10" fontId="3" fillId="8" borderId="13" xfId="4" applyNumberFormat="1" applyFont="1" applyFill="1" applyBorder="1"/>
    <xf numFmtId="166" fontId="3" fillId="0" borderId="13" xfId="5" applyNumberFormat="1" applyFont="1" applyBorder="1"/>
    <xf numFmtId="166" fontId="3" fillId="8" borderId="13" xfId="5" applyNumberFormat="1" applyFont="1" applyFill="1" applyBorder="1"/>
    <xf numFmtId="165" fontId="3" fillId="8" borderId="13" xfId="2" applyNumberFormat="1" applyFont="1" applyFill="1" applyBorder="1"/>
    <xf numFmtId="166" fontId="3" fillId="0" borderId="13" xfId="5" applyNumberFormat="1" applyFont="1" applyFill="1" applyBorder="1"/>
    <xf numFmtId="167" fontId="3" fillId="10" borderId="15" xfId="5" applyNumberFormat="1" applyFont="1" applyFill="1" applyBorder="1"/>
    <xf numFmtId="167" fontId="3" fillId="0" borderId="13" xfId="5" applyNumberFormat="1" applyFont="1" applyFill="1" applyBorder="1"/>
    <xf numFmtId="168" fontId="3" fillId="0" borderId="13" xfId="2" applyNumberFormat="1" applyFont="1" applyFill="1" applyBorder="1"/>
    <xf numFmtId="167" fontId="3" fillId="10" borderId="16" xfId="5" applyNumberFormat="1" applyFont="1" applyFill="1" applyBorder="1"/>
    <xf numFmtId="0" fontId="3" fillId="0" borderId="17" xfId="3" applyFont="1" applyBorder="1"/>
    <xf numFmtId="0" fontId="3" fillId="0" borderId="13" xfId="3" applyFont="1" applyBorder="1"/>
    <xf numFmtId="6" fontId="3" fillId="0" borderId="13" xfId="3" applyNumberFormat="1" applyFont="1" applyBorder="1"/>
    <xf numFmtId="164" fontId="3" fillId="9" borderId="15" xfId="4" applyFont="1" applyFill="1" applyBorder="1"/>
    <xf numFmtId="0" fontId="5" fillId="0" borderId="10" xfId="3" applyFont="1" applyBorder="1" applyAlignment="1">
      <alignment horizontal="center"/>
    </xf>
    <xf numFmtId="164" fontId="5" fillId="0" borderId="11" xfId="4" applyFont="1" applyBorder="1" applyAlignment="1">
      <alignment horizontal="center"/>
    </xf>
    <xf numFmtId="0" fontId="5" fillId="0" borderId="13" xfId="3" applyFont="1" applyBorder="1" applyAlignment="1">
      <alignment horizontal="right" vertical="top" wrapText="1"/>
    </xf>
    <xf numFmtId="0" fontId="5" fillId="0" borderId="11" xfId="3" applyFont="1" applyFill="1" applyBorder="1" applyAlignment="1">
      <alignment horizontal="center" vertical="top" wrapText="1"/>
    </xf>
    <xf numFmtId="0" fontId="3" fillId="4" borderId="11" xfId="3" applyFont="1" applyFill="1" applyBorder="1" applyAlignment="1">
      <alignment horizontal="center" wrapText="1"/>
    </xf>
    <xf numFmtId="14" fontId="3" fillId="4" borderId="11" xfId="3" applyNumberFormat="1" applyFont="1" applyFill="1" applyBorder="1" applyAlignment="1">
      <alignment horizontal="center" wrapText="1"/>
    </xf>
    <xf numFmtId="14" fontId="3" fillId="0" borderId="11" xfId="3" applyNumberFormat="1" applyFont="1" applyBorder="1" applyAlignment="1">
      <alignment horizontal="center" wrapText="1"/>
    </xf>
    <xf numFmtId="164" fontId="3" fillId="0" borderId="11" xfId="4" applyFont="1" applyBorder="1" applyAlignment="1"/>
    <xf numFmtId="164" fontId="7" fillId="0" borderId="11" xfId="4" quotePrefix="1" applyFont="1" applyBorder="1" applyAlignment="1">
      <alignment horizontal="right"/>
    </xf>
    <xf numFmtId="164" fontId="7" fillId="11" borderId="11" xfId="4" quotePrefix="1" applyFont="1" applyFill="1" applyBorder="1" applyAlignment="1">
      <alignment horizontal="right"/>
    </xf>
    <xf numFmtId="9" fontId="7" fillId="11" borderId="11" xfId="1" applyFont="1" applyFill="1" applyBorder="1"/>
    <xf numFmtId="164" fontId="7" fillId="6" borderId="11" xfId="4" applyFont="1" applyFill="1" applyBorder="1"/>
    <xf numFmtId="165" fontId="7" fillId="0" borderId="11" xfId="2" applyNumberFormat="1" applyFont="1" applyFill="1" applyBorder="1"/>
    <xf numFmtId="2" fontId="7" fillId="11" borderId="11" xfId="4" applyNumberFormat="1" applyFont="1" applyFill="1" applyBorder="1"/>
    <xf numFmtId="9" fontId="7" fillId="0" borderId="11" xfId="1" applyFont="1" applyFill="1" applyBorder="1"/>
    <xf numFmtId="1" fontId="7" fillId="0" borderId="11" xfId="4" applyNumberFormat="1" applyFont="1" applyFill="1" applyBorder="1"/>
    <xf numFmtId="43" fontId="5" fillId="6" borderId="11" xfId="4" applyNumberFormat="1" applyFont="1" applyFill="1" applyBorder="1" applyAlignment="1">
      <alignment horizontal="right"/>
    </xf>
    <xf numFmtId="2" fontId="5" fillId="6" borderId="11" xfId="4" applyNumberFormat="1" applyFont="1" applyFill="1" applyBorder="1"/>
    <xf numFmtId="164" fontId="3" fillId="11" borderId="11" xfId="4" applyFont="1" applyFill="1" applyBorder="1"/>
    <xf numFmtId="164" fontId="3" fillId="0" borderId="11" xfId="4" applyFont="1" applyBorder="1"/>
    <xf numFmtId="164" fontId="3" fillId="4" borderId="11" xfId="4" applyFont="1" applyFill="1" applyBorder="1"/>
    <xf numFmtId="164" fontId="5" fillId="7" borderId="1" xfId="4" applyFont="1" applyFill="1" applyBorder="1"/>
    <xf numFmtId="164" fontId="5" fillId="7" borderId="11" xfId="4" applyFont="1" applyFill="1" applyBorder="1"/>
    <xf numFmtId="164" fontId="3" fillId="0" borderId="14" xfId="4" applyFont="1" applyFill="1" applyBorder="1"/>
    <xf numFmtId="164" fontId="3" fillId="0" borderId="12" xfId="4" applyFont="1" applyBorder="1"/>
    <xf numFmtId="164" fontId="2" fillId="12" borderId="18" xfId="0" applyNumberFormat="1" applyFont="1" applyFill="1" applyBorder="1"/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5" fillId="0" borderId="2" xfId="4" applyFont="1" applyBorder="1" applyAlignment="1">
      <alignment horizontal="left" vertical="center"/>
    </xf>
    <xf numFmtId="164" fontId="5" fillId="0" borderId="13" xfId="4" applyFont="1" applyBorder="1" applyAlignment="1">
      <alignment horizontal="left" vertical="center"/>
    </xf>
  </cellXfs>
  <cellStyles count="6">
    <cellStyle name="Comma" xfId="2" builtinId="3"/>
    <cellStyle name="Geneva" xfId="5" xr:uid="{00000000-0005-0000-0000-000001000000}"/>
    <cellStyle name="Normal" xfId="0" builtinId="0"/>
    <cellStyle name="Normal 3" xfId="3" xr:uid="{00000000-0005-0000-0000-000003000000}"/>
    <cellStyle name="Normal_Showact2000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kinsonm\Downloads\Back%20to%20Ours%20Budget%20V6%20Nov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ds Film Festival"/>
      <sheetName val="Summary"/>
      <sheetName val="Area Festivals"/>
      <sheetName val="Feb 17"/>
      <sheetName val="Notes"/>
      <sheetName val="Venue Hire"/>
      <sheetName val="Venue Tech Hires"/>
      <sheetName val="Drssng Rm.Grn Rm.Artst Lisn"/>
      <sheetName val="Crew Hosp"/>
      <sheetName val="Duty of Care"/>
      <sheetName val="Security"/>
      <sheetName val="Transport"/>
      <sheetName val="Tech Mngr &amp; Apprntce"/>
      <sheetName val="Crew"/>
      <sheetName val="FOH"/>
      <sheetName val="Mrktng Mngr &amp; Apprntce"/>
      <sheetName val="Mrktng Cmpgn"/>
      <sheetName val="Access Prfmncs"/>
      <sheetName val="Photography"/>
      <sheetName val="Evaluation"/>
      <sheetName val="Remote Box Office"/>
      <sheetName val="Sheet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topLeftCell="K1" workbookViewId="0" xr3:uid="{AEA406A1-0E4B-5B11-9CD5-51D6E497D94C}">
      <selection activeCell="P14" sqref="P14"/>
    </sheetView>
  </sheetViews>
  <sheetFormatPr defaultRowHeight="15"/>
  <cols>
    <col min="2" max="2" width="10.7109375" bestFit="1" customWidth="1"/>
    <col min="3" max="3" width="12.5703125" bestFit="1" customWidth="1"/>
    <col min="5" max="12" width="10" bestFit="1" customWidth="1"/>
    <col min="15" max="15" width="44.7109375" style="19" bestFit="1" customWidth="1"/>
    <col min="16" max="19" width="15.140625" style="19" customWidth="1"/>
  </cols>
  <sheetData>
    <row r="1" spans="1:19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P1"/>
      <c r="Q1"/>
      <c r="R1"/>
      <c r="S1"/>
    </row>
    <row r="2" spans="1:19">
      <c r="O2" s="101"/>
      <c r="P2" s="71" t="s">
        <v>1</v>
      </c>
      <c r="Q2" s="71" t="s">
        <v>1</v>
      </c>
      <c r="R2" s="71" t="s">
        <v>1</v>
      </c>
      <c r="S2" s="71" t="s">
        <v>1</v>
      </c>
    </row>
    <row r="3" spans="1:19">
      <c r="B3" s="2" t="s">
        <v>2</v>
      </c>
      <c r="C3" s="18">
        <f>SUM(350)</f>
        <v>350</v>
      </c>
      <c r="F3" s="2" t="s">
        <v>3</v>
      </c>
      <c r="G3" s="1">
        <v>5</v>
      </c>
      <c r="O3" s="102"/>
      <c r="P3" s="72"/>
      <c r="Q3" s="72"/>
      <c r="R3" s="72"/>
      <c r="S3" s="72"/>
    </row>
    <row r="4" spans="1:19">
      <c r="O4" s="73" t="s">
        <v>4</v>
      </c>
      <c r="P4" s="74" t="s">
        <v>5</v>
      </c>
      <c r="Q4" s="74" t="s">
        <v>5</v>
      </c>
      <c r="R4" s="74" t="s">
        <v>6</v>
      </c>
      <c r="S4" s="74" t="s">
        <v>7</v>
      </c>
    </row>
    <row r="5" spans="1:19">
      <c r="O5" s="73" t="s">
        <v>8</v>
      </c>
      <c r="P5" s="74" t="s">
        <v>9</v>
      </c>
      <c r="Q5" s="74" t="s">
        <v>9</v>
      </c>
      <c r="R5" s="74" t="s">
        <v>9</v>
      </c>
      <c r="S5" s="74" t="s">
        <v>9</v>
      </c>
    </row>
    <row r="6" spans="1:19">
      <c r="B6" s="98" t="s">
        <v>10</v>
      </c>
      <c r="C6" s="99"/>
      <c r="D6" s="99"/>
      <c r="E6" s="99"/>
      <c r="F6" s="99"/>
      <c r="G6" s="99"/>
      <c r="H6" s="99"/>
      <c r="I6" s="99"/>
      <c r="J6" s="99"/>
      <c r="K6" s="99"/>
      <c r="L6" s="100"/>
      <c r="O6" s="73" t="s">
        <v>11</v>
      </c>
      <c r="P6" s="75" t="s">
        <v>12</v>
      </c>
      <c r="Q6" s="75" t="s">
        <v>12</v>
      </c>
      <c r="R6" s="75" t="s">
        <v>12</v>
      </c>
      <c r="S6" s="75" t="s">
        <v>12</v>
      </c>
    </row>
    <row r="7" spans="1:19">
      <c r="B7" s="3" t="s">
        <v>13</v>
      </c>
      <c r="C7" s="11">
        <v>0.1</v>
      </c>
      <c r="D7" s="4">
        <v>0.2</v>
      </c>
      <c r="E7" s="4">
        <v>0.3</v>
      </c>
      <c r="F7" s="4">
        <v>0.4</v>
      </c>
      <c r="G7" s="4">
        <v>0.5</v>
      </c>
      <c r="H7" s="4">
        <v>0.6</v>
      </c>
      <c r="I7" s="4">
        <v>0.7</v>
      </c>
      <c r="J7" s="4">
        <v>0.8</v>
      </c>
      <c r="K7" s="4">
        <v>0.9</v>
      </c>
      <c r="L7" s="5">
        <v>1</v>
      </c>
      <c r="O7" s="73" t="s">
        <v>14</v>
      </c>
      <c r="P7" s="76" t="s">
        <v>15</v>
      </c>
      <c r="Q7" s="76" t="s">
        <v>16</v>
      </c>
      <c r="R7" s="76" t="s">
        <v>16</v>
      </c>
      <c r="S7" s="76" t="s">
        <v>16</v>
      </c>
    </row>
    <row r="8" spans="1:19">
      <c r="B8" s="6">
        <v>5</v>
      </c>
      <c r="C8" s="10">
        <f>C7*B8*C3*G3</f>
        <v>875</v>
      </c>
      <c r="D8" s="10">
        <f>D7*B8*C3*G3</f>
        <v>1750</v>
      </c>
      <c r="E8" s="10">
        <f>E7*B8*C3*G3</f>
        <v>2625</v>
      </c>
      <c r="F8" s="10">
        <f>F7*B8*C3*G3</f>
        <v>3500</v>
      </c>
      <c r="G8" s="10">
        <f>G7*B8*C3*G3</f>
        <v>4375</v>
      </c>
      <c r="H8" s="15">
        <f>H7*B8*C3*G3</f>
        <v>5250</v>
      </c>
      <c r="I8" s="10">
        <f>I7*B8*C3*G3</f>
        <v>6125</v>
      </c>
      <c r="J8" s="10">
        <f>J7*B8*C3*G3</f>
        <v>7000</v>
      </c>
      <c r="K8" s="10">
        <f>K7*B8*C3*G3</f>
        <v>7875</v>
      </c>
      <c r="L8" s="13">
        <f>L7*B8*C3*G3</f>
        <v>8750</v>
      </c>
      <c r="O8" s="73" t="s">
        <v>17</v>
      </c>
      <c r="P8" s="76" t="s">
        <v>18</v>
      </c>
      <c r="Q8" s="76" t="s">
        <v>18</v>
      </c>
      <c r="R8" s="76" t="s">
        <v>18</v>
      </c>
      <c r="S8" s="76" t="s">
        <v>18</v>
      </c>
    </row>
    <row r="9" spans="1:19">
      <c r="B9" s="7">
        <v>7.5</v>
      </c>
      <c r="C9" s="10">
        <f>C7*B9*C3*G3</f>
        <v>1312.5</v>
      </c>
      <c r="D9" s="10">
        <f>D7*B9*C3*G3</f>
        <v>2625</v>
      </c>
      <c r="E9" s="10">
        <f>E7*B9*C3*G3</f>
        <v>3937.5</v>
      </c>
      <c r="F9" s="10">
        <f>F7*B9*C3*G3</f>
        <v>5250</v>
      </c>
      <c r="G9" s="10">
        <f>G7*B9*C3*G3</f>
        <v>6562.5</v>
      </c>
      <c r="H9" s="15">
        <f>H7*B9*C3*G3</f>
        <v>7875</v>
      </c>
      <c r="I9" s="10">
        <f>I7*B9*C3*G3</f>
        <v>9187.5</v>
      </c>
      <c r="J9" s="10">
        <f>J7*B9*C3*G3</f>
        <v>10500</v>
      </c>
      <c r="K9" s="10">
        <f>K7*B9*C3*G3</f>
        <v>11812.5</v>
      </c>
      <c r="L9" s="13">
        <f>L7*B9*C3*G3</f>
        <v>13125</v>
      </c>
      <c r="O9" s="73" t="s">
        <v>19</v>
      </c>
      <c r="P9" s="77"/>
      <c r="Q9" s="77"/>
      <c r="R9" s="77"/>
      <c r="S9" s="77"/>
    </row>
    <row r="10" spans="1:19">
      <c r="B10" s="8">
        <v>10</v>
      </c>
      <c r="C10" s="15">
        <f>C7*B10*C3*G3</f>
        <v>1750</v>
      </c>
      <c r="D10" s="15">
        <f>D7*B10*C3*G3</f>
        <v>3500</v>
      </c>
      <c r="E10" s="15">
        <f>E7*B10*C3*G3</f>
        <v>5250</v>
      </c>
      <c r="F10" s="15">
        <f>F7*B10*C3*G3</f>
        <v>7000</v>
      </c>
      <c r="G10" s="15">
        <f>G7*B10*C3*G3</f>
        <v>8750</v>
      </c>
      <c r="H10" s="15">
        <f>H7*B10*C3*G3</f>
        <v>10500</v>
      </c>
      <c r="I10" s="15">
        <f>I7*B10*C3*G3</f>
        <v>12250</v>
      </c>
      <c r="J10" s="15">
        <f>J7*B10*C3*G3</f>
        <v>14000</v>
      </c>
      <c r="K10" s="15">
        <f>K7*B10*C3*G3</f>
        <v>15750</v>
      </c>
      <c r="L10" s="17">
        <f>L7*B10*C3*G3</f>
        <v>17500</v>
      </c>
      <c r="O10" s="20" t="s">
        <v>20</v>
      </c>
      <c r="P10" s="78"/>
      <c r="Q10" s="78"/>
      <c r="R10" s="78"/>
      <c r="S10" s="78"/>
    </row>
    <row r="11" spans="1:19">
      <c r="B11" s="7">
        <v>12.5</v>
      </c>
      <c r="C11" s="15">
        <f>C7*B11*C3*G3</f>
        <v>2187.5</v>
      </c>
      <c r="D11" s="15">
        <f>D7*B11*C3*G3</f>
        <v>4375</v>
      </c>
      <c r="E11" s="15">
        <f>E7*B11*C3*G3</f>
        <v>6562.5</v>
      </c>
      <c r="F11" s="15">
        <f>F7*B11*C3*G3</f>
        <v>8750</v>
      </c>
      <c r="G11" s="15">
        <f>G7*B11*C3*G3</f>
        <v>10937.5</v>
      </c>
      <c r="H11" s="15">
        <f>H7*B11*C3*G3</f>
        <v>13125</v>
      </c>
      <c r="I11" s="15">
        <f>I7*B11*C3*G3</f>
        <v>15312.5</v>
      </c>
      <c r="J11" s="15">
        <f>J7*B11*C3*G3</f>
        <v>17500</v>
      </c>
      <c r="K11" s="15">
        <f>K7*B11*C3*G3</f>
        <v>19687.5</v>
      </c>
      <c r="L11" s="17">
        <f>L7*B11*C3*G3</f>
        <v>21875</v>
      </c>
      <c r="O11" s="21" t="s">
        <v>21</v>
      </c>
      <c r="P11" s="79"/>
      <c r="Q11" s="79"/>
      <c r="R11" s="79"/>
      <c r="S11" s="79"/>
    </row>
    <row r="12" spans="1:19">
      <c r="B12" s="8">
        <v>15</v>
      </c>
      <c r="C12" s="10">
        <f>C7*B12*C3*G3</f>
        <v>2625</v>
      </c>
      <c r="D12" s="10">
        <f>D7*B12*C3*G3</f>
        <v>5250</v>
      </c>
      <c r="E12" s="10">
        <f>E7*B12*C3*G3</f>
        <v>7875</v>
      </c>
      <c r="F12" s="10">
        <f>F7*B12*C3*G3</f>
        <v>10500</v>
      </c>
      <c r="G12" s="10">
        <f>G7*B12*C3*G3</f>
        <v>13125</v>
      </c>
      <c r="H12" s="15">
        <f>H7*B12*C3*G3</f>
        <v>15750</v>
      </c>
      <c r="I12" s="10">
        <f>I7*B12*C3*G3</f>
        <v>18375</v>
      </c>
      <c r="J12" s="10">
        <f>J7*B12*C3*G3</f>
        <v>21000</v>
      </c>
      <c r="K12" s="10">
        <f>K7*B12*C3*G3</f>
        <v>23625</v>
      </c>
      <c r="L12" s="13">
        <f>L7*B12*C3*G3</f>
        <v>26250</v>
      </c>
      <c r="O12" s="22" t="s">
        <v>22</v>
      </c>
      <c r="P12" s="80">
        <v>350</v>
      </c>
      <c r="Q12" s="80">
        <v>150</v>
      </c>
      <c r="R12" s="80">
        <v>150</v>
      </c>
      <c r="S12" s="80">
        <v>150</v>
      </c>
    </row>
    <row r="13" spans="1:19">
      <c r="B13" s="7">
        <v>17.5</v>
      </c>
      <c r="C13" s="10">
        <f>C7*B13*C3*G3</f>
        <v>3062.5</v>
      </c>
      <c r="D13" s="10">
        <f>D7*B13*C3*G3</f>
        <v>6125</v>
      </c>
      <c r="E13" s="10">
        <f>E7*B13*C3*G3</f>
        <v>9187.5</v>
      </c>
      <c r="F13" s="10">
        <f>F7*B13*C3*G3</f>
        <v>12250</v>
      </c>
      <c r="G13" s="10">
        <f>G7*B13*C3*G3</f>
        <v>15312.5</v>
      </c>
      <c r="H13" s="15">
        <f>H7*B13*C3*G3</f>
        <v>18375</v>
      </c>
      <c r="I13" s="10">
        <f>I7*B13*C3*G3</f>
        <v>21437.5</v>
      </c>
      <c r="J13" s="10">
        <f>J7*B13*C3*G3</f>
        <v>24500</v>
      </c>
      <c r="K13" s="10">
        <f>K7*B13*C3*G3</f>
        <v>27562.5</v>
      </c>
      <c r="L13" s="13">
        <f>L7*B13*C3*G3</f>
        <v>30625</v>
      </c>
      <c r="O13" s="23" t="s">
        <v>23</v>
      </c>
      <c r="P13" s="81">
        <v>1</v>
      </c>
      <c r="Q13" s="81">
        <v>0.6</v>
      </c>
      <c r="R13" s="81">
        <v>0.6</v>
      </c>
      <c r="S13" s="81">
        <v>0.6</v>
      </c>
    </row>
    <row r="14" spans="1:19">
      <c r="B14" s="9">
        <v>20</v>
      </c>
      <c r="C14" s="12">
        <f>C7*B14*C3*G3</f>
        <v>3500</v>
      </c>
      <c r="D14" s="12">
        <f>D7*B14*C3*G3</f>
        <v>7000</v>
      </c>
      <c r="E14" s="12">
        <f>E7*B14*C3*G3</f>
        <v>10500</v>
      </c>
      <c r="F14" s="12">
        <f>F7*B14*C3*G3</f>
        <v>14000</v>
      </c>
      <c r="G14" s="12">
        <f>G7*B14*C3*G3</f>
        <v>17500</v>
      </c>
      <c r="H14" s="16">
        <f>H7*B14*C3*G3</f>
        <v>21000</v>
      </c>
      <c r="I14" s="12">
        <f>I7*B14*C3*G3</f>
        <v>24500</v>
      </c>
      <c r="J14" s="12">
        <f>J7*B14*C3*G3</f>
        <v>28000</v>
      </c>
      <c r="K14" s="12">
        <f>K7*B14*C3*G3</f>
        <v>31500</v>
      </c>
      <c r="L14" s="14">
        <f>L7*B14*C3*G3</f>
        <v>35000</v>
      </c>
      <c r="O14" s="23" t="s">
        <v>24</v>
      </c>
      <c r="P14" s="82">
        <f t="shared" ref="P14" si="0">+P12*P13</f>
        <v>350</v>
      </c>
      <c r="Q14" s="82">
        <f t="shared" ref="Q14:R14" si="1">+Q12*Q13</f>
        <v>90</v>
      </c>
      <c r="R14" s="82">
        <f t="shared" si="1"/>
        <v>90</v>
      </c>
      <c r="S14" s="82">
        <f t="shared" ref="S14" si="2">+S12*S13</f>
        <v>90</v>
      </c>
    </row>
    <row r="15" spans="1:19">
      <c r="O15" s="24" t="s">
        <v>25</v>
      </c>
      <c r="P15" s="81">
        <v>0.7</v>
      </c>
      <c r="Q15" s="81">
        <v>0.7</v>
      </c>
      <c r="R15" s="81">
        <v>0.7</v>
      </c>
      <c r="S15" s="81">
        <v>0.7</v>
      </c>
    </row>
    <row r="16" spans="1:19">
      <c r="O16" s="24" t="s">
        <v>26</v>
      </c>
      <c r="P16" s="83">
        <f>+P14*P15</f>
        <v>244.99999999999997</v>
      </c>
      <c r="Q16" s="83">
        <f>+Q14*Q15</f>
        <v>62.999999999999993</v>
      </c>
      <c r="R16" s="83">
        <f>+R14*R15</f>
        <v>62.999999999999993</v>
      </c>
      <c r="S16" s="83">
        <f>+S14*S15</f>
        <v>62.999999999999993</v>
      </c>
    </row>
    <row r="17" spans="15:20">
      <c r="O17" s="24" t="s">
        <v>27</v>
      </c>
      <c r="P17" s="84">
        <v>12.5</v>
      </c>
      <c r="Q17" s="84">
        <v>12.5</v>
      </c>
      <c r="R17" s="84">
        <v>12.5</v>
      </c>
      <c r="S17" s="84">
        <v>20</v>
      </c>
    </row>
    <row r="18" spans="15:20">
      <c r="O18" s="24" t="s">
        <v>28</v>
      </c>
      <c r="P18" s="85">
        <f>1-P15</f>
        <v>0.30000000000000004</v>
      </c>
      <c r="Q18" s="85">
        <f>1-Q15</f>
        <v>0.30000000000000004</v>
      </c>
      <c r="R18" s="85">
        <f>1-R15</f>
        <v>0.30000000000000004</v>
      </c>
      <c r="S18" s="85">
        <f>1-S15</f>
        <v>0.30000000000000004</v>
      </c>
    </row>
    <row r="19" spans="15:20">
      <c r="O19" s="24" t="s">
        <v>29</v>
      </c>
      <c r="P19" s="86">
        <f>+P18*P14</f>
        <v>105.00000000000001</v>
      </c>
      <c r="Q19" s="86">
        <f>+Q18*Q14</f>
        <v>27.000000000000004</v>
      </c>
      <c r="R19" s="86">
        <f>+R18*R14</f>
        <v>27.000000000000004</v>
      </c>
      <c r="S19" s="86">
        <f>+S18*S14</f>
        <v>27.000000000000004</v>
      </c>
    </row>
    <row r="20" spans="15:20">
      <c r="O20" s="24" t="s">
        <v>30</v>
      </c>
      <c r="P20" s="84">
        <v>10</v>
      </c>
      <c r="Q20" s="84">
        <v>10</v>
      </c>
      <c r="R20" s="84">
        <v>10</v>
      </c>
      <c r="S20" s="84">
        <v>15</v>
      </c>
    </row>
    <row r="21" spans="15:20">
      <c r="O21" s="25" t="s">
        <v>31</v>
      </c>
      <c r="P21" s="87">
        <f>+(P19*P20)+(P16*P17)</f>
        <v>4112.5</v>
      </c>
      <c r="Q21" s="87">
        <f>+(Q19*Q20)+(Q16*Q17)</f>
        <v>1057.5</v>
      </c>
      <c r="R21" s="87">
        <f>+(R19*R20)+(R16*R17)</f>
        <v>1057.5</v>
      </c>
      <c r="S21" s="87">
        <f>+(S19*S20)+(S16*S17)</f>
        <v>1664.9999999999998</v>
      </c>
    </row>
    <row r="22" spans="15:20">
      <c r="O22" s="23" t="s">
        <v>32</v>
      </c>
      <c r="P22" s="88">
        <f t="shared" ref="P22" si="3">+IF(P21=0,0,P21/(P16+P19))</f>
        <v>11.75</v>
      </c>
      <c r="Q22" s="88">
        <f t="shared" ref="Q22:R22" si="4">+IF(Q21=0,0,Q21/(Q16+Q19))</f>
        <v>11.75</v>
      </c>
      <c r="R22" s="88">
        <f t="shared" si="4"/>
        <v>11.75</v>
      </c>
      <c r="S22" s="88">
        <f t="shared" ref="S22" si="5">+IF(S21=0,0,S21/(S16+S19))</f>
        <v>18.499999999999996</v>
      </c>
    </row>
    <row r="23" spans="15:20">
      <c r="O23" s="26" t="s">
        <v>33</v>
      </c>
      <c r="P23" s="89">
        <v>5</v>
      </c>
      <c r="Q23" s="89">
        <v>5</v>
      </c>
      <c r="R23" s="89">
        <v>5</v>
      </c>
      <c r="S23" s="89">
        <v>5</v>
      </c>
    </row>
    <row r="24" spans="15:20">
      <c r="O24" s="27" t="s">
        <v>34</v>
      </c>
      <c r="P24" s="90">
        <f>P23*(P19+P16)</f>
        <v>1750</v>
      </c>
      <c r="Q24" s="90">
        <f>Q23*(Q19+Q16)</f>
        <v>450</v>
      </c>
      <c r="R24" s="90">
        <f>R23*(R19+R16)</f>
        <v>450</v>
      </c>
      <c r="S24" s="90">
        <f>S23*(S19+S16)</f>
        <v>450</v>
      </c>
    </row>
    <row r="25" spans="15:20" ht="15.75" thickBot="1">
      <c r="O25" s="27"/>
      <c r="P25" s="90"/>
      <c r="Q25" s="90"/>
      <c r="R25" s="90"/>
      <c r="S25" s="90"/>
    </row>
    <row r="26" spans="15:20" ht="15.75" thickBot="1">
      <c r="O26" s="28" t="s">
        <v>35</v>
      </c>
      <c r="P26" s="91">
        <f>P24*P22</f>
        <v>20562.5</v>
      </c>
      <c r="Q26" s="91">
        <f>Q24*Q22</f>
        <v>5287.5</v>
      </c>
      <c r="R26" s="91">
        <f>R24*R22</f>
        <v>5287.5</v>
      </c>
      <c r="S26" s="91">
        <f>S24*S22</f>
        <v>8324.9999999999982</v>
      </c>
      <c r="T26" s="96">
        <f t="shared" ref="T26:T28" si="6">SUM(P26:S26)</f>
        <v>39462.5</v>
      </c>
    </row>
    <row r="27" spans="15:20" ht="15.75" thickBot="1">
      <c r="O27" s="28" t="s">
        <v>36</v>
      </c>
      <c r="P27" s="90">
        <f>P66+P67</f>
        <v>-658</v>
      </c>
      <c r="Q27" s="90">
        <f>Q66+Q67</f>
        <v>-169.2</v>
      </c>
      <c r="R27" s="90">
        <f>R66+R67</f>
        <v>-169.2</v>
      </c>
      <c r="S27" s="90">
        <f>S66+S67</f>
        <v>-266.39999999999992</v>
      </c>
      <c r="T27" s="96">
        <f t="shared" si="6"/>
        <v>-1262.8</v>
      </c>
    </row>
    <row r="28" spans="15:20" ht="15.75" thickBot="1">
      <c r="O28" s="28" t="s">
        <v>37</v>
      </c>
      <c r="P28" s="90">
        <f>-P26/6</f>
        <v>-3427.0833333333335</v>
      </c>
      <c r="Q28" s="90">
        <f>-Q26/6</f>
        <v>-881.25</v>
      </c>
      <c r="R28" s="90">
        <f>-R26/6</f>
        <v>-881.25</v>
      </c>
      <c r="S28" s="90">
        <f>-S26/6</f>
        <v>-1387.4999999999998</v>
      </c>
      <c r="T28" s="96">
        <f t="shared" si="6"/>
        <v>-6577.0833333333339</v>
      </c>
    </row>
    <row r="29" spans="15:20" ht="15.75" thickBot="1">
      <c r="O29" s="92" t="s">
        <v>38</v>
      </c>
      <c r="P29" s="92">
        <f>+P26+P27+P28</f>
        <v>16477.416666666668</v>
      </c>
      <c r="Q29" s="92">
        <f>+Q26+Q27+Q28</f>
        <v>4237.05</v>
      </c>
      <c r="R29" s="92">
        <f>+R26+R27+R28</f>
        <v>4237.05</v>
      </c>
      <c r="S29" s="52">
        <f>+S26+S27+S28</f>
        <v>6671.0999999999985</v>
      </c>
      <c r="T29" s="96">
        <f>SUM(P29:S29)</f>
        <v>31622.616666666665</v>
      </c>
    </row>
    <row r="30" spans="15:20">
      <c r="O30" s="30" t="s">
        <v>39</v>
      </c>
      <c r="P30" s="90"/>
      <c r="Q30" s="90"/>
      <c r="R30" s="90"/>
      <c r="S30" s="90"/>
    </row>
    <row r="31" spans="15:20">
      <c r="O31" s="29" t="s">
        <v>40</v>
      </c>
      <c r="P31" s="93">
        <v>0</v>
      </c>
      <c r="Q31" s="93">
        <v>0</v>
      </c>
      <c r="R31" s="93">
        <v>0</v>
      </c>
      <c r="S31" s="93">
        <v>0</v>
      </c>
    </row>
    <row r="32" spans="15:20" ht="15.75" thickBot="1">
      <c r="O32" s="94" t="s">
        <v>41</v>
      </c>
      <c r="P32" s="95">
        <f>-P69</f>
        <v>0</v>
      </c>
      <c r="Q32" s="95">
        <f>-Q69</f>
        <v>0</v>
      </c>
      <c r="R32" s="95">
        <f>-R69</f>
        <v>0</v>
      </c>
      <c r="S32" s="95">
        <f>-S69</f>
        <v>0</v>
      </c>
    </row>
    <row r="33" spans="15:20" ht="15.75" thickBot="1">
      <c r="O33" s="92" t="s">
        <v>42</v>
      </c>
      <c r="P33" s="92">
        <f>+P29+P31+P32</f>
        <v>16477.416666666668</v>
      </c>
      <c r="Q33" s="92">
        <f>+Q29+Q31+Q32</f>
        <v>4237.05</v>
      </c>
      <c r="R33" s="92">
        <f>+R29+R31+R32</f>
        <v>4237.05</v>
      </c>
      <c r="S33" s="92">
        <f>+S29+S31+S32</f>
        <v>6671.0999999999985</v>
      </c>
      <c r="T33" s="96">
        <f>SUM(P33:S33)</f>
        <v>31622.616666666665</v>
      </c>
    </row>
    <row r="34" spans="15:20" hidden="1">
      <c r="O34" s="31">
        <f>'[1]Area Festivals'!O99</f>
        <v>0</v>
      </c>
      <c r="P34" s="26">
        <v>0</v>
      </c>
      <c r="Q34" s="26">
        <v>0</v>
      </c>
      <c r="R34" s="26">
        <v>0</v>
      </c>
      <c r="S34" s="26">
        <v>0</v>
      </c>
    </row>
    <row r="35" spans="15:20" hidden="1">
      <c r="O35" s="32">
        <f>'[1]Area Festivals'!O100</f>
        <v>0</v>
      </c>
      <c r="P35" s="53">
        <f t="shared" ref="P35:Q35" si="7">P111</f>
        <v>396</v>
      </c>
      <c r="Q35" s="53">
        <f t="shared" si="7"/>
        <v>396</v>
      </c>
      <c r="R35" s="53">
        <f t="shared" ref="R35:S35" si="8">R111</f>
        <v>396</v>
      </c>
      <c r="S35" s="53">
        <f t="shared" si="8"/>
        <v>396</v>
      </c>
    </row>
    <row r="36" spans="15:20" hidden="1">
      <c r="O36" s="32">
        <f>'[1]Area Festivals'!O101</f>
        <v>0</v>
      </c>
      <c r="P36" s="54">
        <v>250</v>
      </c>
      <c r="Q36" s="54">
        <v>250</v>
      </c>
      <c r="R36" s="54">
        <v>250</v>
      </c>
      <c r="S36" s="54">
        <v>250</v>
      </c>
    </row>
    <row r="37" spans="15:20" hidden="1">
      <c r="O37" s="33">
        <f>'[1]Area Festivals'!O102</f>
        <v>0</v>
      </c>
      <c r="P37" s="54">
        <v>0</v>
      </c>
      <c r="Q37" s="54">
        <v>0</v>
      </c>
      <c r="R37" s="54">
        <v>0</v>
      </c>
      <c r="S37" s="54">
        <v>0</v>
      </c>
    </row>
    <row r="38" spans="15:20" hidden="1">
      <c r="O38" s="33">
        <f>'[1]Area Festivals'!O103</f>
        <v>0</v>
      </c>
      <c r="P38" s="54">
        <v>50</v>
      </c>
      <c r="Q38" s="54">
        <v>50</v>
      </c>
      <c r="R38" s="54">
        <v>50</v>
      </c>
      <c r="S38" s="54">
        <v>50</v>
      </c>
    </row>
    <row r="39" spans="15:20" hidden="1">
      <c r="O39" s="33" t="s">
        <v>43</v>
      </c>
      <c r="P39" s="54">
        <v>100</v>
      </c>
      <c r="Q39" s="54">
        <v>100</v>
      </c>
      <c r="R39" s="54">
        <v>100</v>
      </c>
      <c r="S39" s="54">
        <v>100</v>
      </c>
    </row>
    <row r="40" spans="15:20" hidden="1">
      <c r="O40" s="33"/>
      <c r="P40" s="54"/>
      <c r="Q40" s="54"/>
      <c r="R40" s="54"/>
      <c r="S40" s="54"/>
    </row>
    <row r="41" spans="15:20" hidden="1">
      <c r="O41" s="26" t="s">
        <v>44</v>
      </c>
      <c r="P41" s="26"/>
      <c r="Q41" s="26"/>
      <c r="R41" s="26"/>
      <c r="S41" s="26"/>
    </row>
    <row r="42" spans="15:20" hidden="1">
      <c r="O42" s="26">
        <f>'[1]Area Festivals'!O109</f>
        <v>0</v>
      </c>
      <c r="P42" s="26"/>
      <c r="Q42" s="26"/>
      <c r="R42" s="26"/>
      <c r="S42" s="26"/>
    </row>
    <row r="43" spans="15:20" hidden="1">
      <c r="O43" s="26" t="s">
        <v>45</v>
      </c>
      <c r="P43" s="26">
        <f t="shared" ref="P43:Q43" si="9">+P82</f>
        <v>136</v>
      </c>
      <c r="Q43" s="26">
        <f t="shared" si="9"/>
        <v>136</v>
      </c>
      <c r="R43" s="26">
        <f t="shared" ref="R43:S43" si="10">+R82</f>
        <v>136</v>
      </c>
      <c r="S43" s="26">
        <f t="shared" si="10"/>
        <v>136</v>
      </c>
    </row>
    <row r="44" spans="15:20" hidden="1">
      <c r="O44" s="26"/>
      <c r="P44" s="26"/>
      <c r="Q44" s="26"/>
      <c r="R44" s="26"/>
      <c r="S44" s="26"/>
    </row>
    <row r="45" spans="15:20" hidden="1">
      <c r="O45" s="26" t="s">
        <v>46</v>
      </c>
      <c r="P45" s="26">
        <v>900</v>
      </c>
      <c r="Q45" s="26">
        <v>900</v>
      </c>
      <c r="R45" s="26">
        <v>900</v>
      </c>
      <c r="S45" s="26">
        <v>900</v>
      </c>
    </row>
    <row r="46" spans="15:20" hidden="1">
      <c r="O46" s="26">
        <f>'[1]Area Festivals'!O118</f>
        <v>0</v>
      </c>
      <c r="P46" s="26">
        <v>1000</v>
      </c>
      <c r="Q46" s="26">
        <v>1000</v>
      </c>
      <c r="R46" s="26">
        <v>1000</v>
      </c>
      <c r="S46" s="26">
        <v>1000</v>
      </c>
    </row>
    <row r="47" spans="15:20" hidden="1">
      <c r="O47" s="26">
        <f>'[1]Area Festivals'!O119</f>
        <v>0</v>
      </c>
      <c r="P47" s="26">
        <v>500</v>
      </c>
      <c r="Q47" s="26">
        <v>500</v>
      </c>
      <c r="R47" s="26">
        <v>500</v>
      </c>
      <c r="S47" s="26">
        <v>500</v>
      </c>
    </row>
    <row r="48" spans="15:20" hidden="1">
      <c r="O48" s="26">
        <f>'[1]Area Festivals'!O121</f>
        <v>0</v>
      </c>
      <c r="P48" s="26">
        <v>50</v>
      </c>
      <c r="Q48" s="26">
        <v>50</v>
      </c>
      <c r="R48" s="26">
        <v>50</v>
      </c>
      <c r="S48" s="26">
        <v>50</v>
      </c>
    </row>
    <row r="49" spans="15:19" hidden="1">
      <c r="O49" s="26">
        <f>'[1]Area Festivals'!O122</f>
        <v>0</v>
      </c>
      <c r="P49" s="26">
        <v>0</v>
      </c>
      <c r="Q49" s="26">
        <v>0</v>
      </c>
      <c r="R49" s="26">
        <v>0</v>
      </c>
      <c r="S49" s="26">
        <v>0</v>
      </c>
    </row>
    <row r="50" spans="15:19" hidden="1">
      <c r="O50" s="26">
        <f>'[1]Area Festivals'!O120</f>
        <v>0</v>
      </c>
      <c r="P50" s="34"/>
      <c r="Q50" s="34"/>
      <c r="R50" s="34"/>
      <c r="S50" s="34"/>
    </row>
    <row r="51" spans="15:19" hidden="1">
      <c r="O51" s="26"/>
      <c r="P51" s="34"/>
      <c r="Q51" s="34"/>
      <c r="R51" s="34"/>
      <c r="S51" s="34"/>
    </row>
    <row r="52" spans="15:19" hidden="1">
      <c r="O52" s="29" t="s">
        <v>47</v>
      </c>
      <c r="P52" s="52">
        <f t="shared" ref="P52:Q52" si="11">SUM(P34:P51)</f>
        <v>3382</v>
      </c>
      <c r="Q52" s="52">
        <f t="shared" si="11"/>
        <v>3382</v>
      </c>
      <c r="R52" s="52">
        <f t="shared" ref="R52:S52" si="12">SUM(R34:R51)</f>
        <v>3382</v>
      </c>
      <c r="S52" s="52">
        <f t="shared" si="12"/>
        <v>3382</v>
      </c>
    </row>
    <row r="53" spans="15:19" hidden="1">
      <c r="O53" s="34"/>
      <c r="P53" s="34"/>
      <c r="Q53" s="34"/>
      <c r="R53" s="34"/>
      <c r="S53" s="34"/>
    </row>
    <row r="54" spans="15:19" hidden="1">
      <c r="O54" s="35" t="s">
        <v>48</v>
      </c>
      <c r="P54" s="55">
        <f t="shared" ref="P54:Q54" si="13">P29-P52</f>
        <v>13095.416666666668</v>
      </c>
      <c r="Q54" s="55">
        <f t="shared" si="13"/>
        <v>855.05000000000018</v>
      </c>
      <c r="R54" s="55">
        <f t="shared" ref="R54:S54" si="14">R29-R52</f>
        <v>855.05000000000018</v>
      </c>
      <c r="S54" s="55">
        <f t="shared" si="14"/>
        <v>3289.0999999999985</v>
      </c>
    </row>
    <row r="55" spans="15:19" hidden="1">
      <c r="O55" s="36"/>
      <c r="P55" s="56"/>
      <c r="Q55" s="56"/>
      <c r="R55" s="56"/>
      <c r="S55" s="56"/>
    </row>
    <row r="56" spans="15:19" hidden="1">
      <c r="O56" s="37" t="s">
        <v>49</v>
      </c>
      <c r="P56" s="44"/>
      <c r="Q56" s="44"/>
      <c r="R56" s="44"/>
      <c r="S56" s="44"/>
    </row>
    <row r="57" spans="15:19" hidden="1">
      <c r="O57" s="38" t="s">
        <v>50</v>
      </c>
      <c r="P57" s="57"/>
      <c r="Q57" s="57"/>
      <c r="R57" s="57"/>
      <c r="S57" s="57"/>
    </row>
    <row r="58" spans="15:19" hidden="1">
      <c r="O58" s="30"/>
      <c r="P58" s="34"/>
      <c r="Q58" s="34"/>
      <c r="R58" s="34"/>
      <c r="S58" s="34"/>
    </row>
    <row r="59" spans="15:19" hidden="1">
      <c r="O59" s="39"/>
      <c r="P59" s="39"/>
      <c r="Q59" s="39"/>
      <c r="R59" s="39"/>
      <c r="S59" s="39"/>
    </row>
    <row r="60" spans="15:19" hidden="1">
      <c r="O60" s="30" t="s">
        <v>51</v>
      </c>
      <c r="P60" s="34"/>
      <c r="Q60" s="34"/>
      <c r="R60" s="34"/>
      <c r="S60" s="34"/>
    </row>
    <row r="61" spans="15:19" hidden="1">
      <c r="O61" s="40" t="s">
        <v>52</v>
      </c>
      <c r="P61" s="58">
        <v>0</v>
      </c>
      <c r="Q61" s="58">
        <v>0</v>
      </c>
      <c r="R61" s="58">
        <v>0</v>
      </c>
      <c r="S61" s="58">
        <v>0</v>
      </c>
    </row>
    <row r="62" spans="15:19" hidden="1">
      <c r="O62" s="34"/>
      <c r="P62" s="34"/>
      <c r="Q62" s="34"/>
      <c r="R62" s="34"/>
      <c r="S62" s="34"/>
    </row>
    <row r="63" spans="15:19" hidden="1">
      <c r="O63" s="41" t="s">
        <v>53</v>
      </c>
      <c r="P63" s="34"/>
      <c r="Q63" s="34"/>
      <c r="R63" s="34"/>
      <c r="S63" s="34"/>
    </row>
    <row r="64" spans="15:19" hidden="1">
      <c r="O64" s="30" t="s">
        <v>54</v>
      </c>
      <c r="P64" s="34"/>
      <c r="Q64" s="34"/>
      <c r="R64" s="34"/>
      <c r="S64" s="34"/>
    </row>
    <row r="65" spans="15:19" hidden="1">
      <c r="O65" s="34" t="s">
        <v>55</v>
      </c>
      <c r="P65" s="34">
        <f t="shared" ref="P65:Q65" si="15">P26</f>
        <v>20562.5</v>
      </c>
      <c r="Q65" s="34">
        <f t="shared" si="15"/>
        <v>5287.5</v>
      </c>
      <c r="R65" s="34">
        <f t="shared" ref="R65:S65" si="16">R26</f>
        <v>5287.5</v>
      </c>
      <c r="S65" s="34">
        <f t="shared" si="16"/>
        <v>8324.9999999999982</v>
      </c>
    </row>
    <row r="66" spans="15:19" hidden="1">
      <c r="O66" s="34" t="s">
        <v>56</v>
      </c>
      <c r="P66" s="34">
        <f t="shared" ref="P66:Q66" si="17">-P65*0.013</f>
        <v>-267.3125</v>
      </c>
      <c r="Q66" s="34">
        <f t="shared" si="17"/>
        <v>-68.737499999999997</v>
      </c>
      <c r="R66" s="34">
        <f t="shared" ref="R66:S66" si="18">-R65*0.013</f>
        <v>-68.737499999999997</v>
      </c>
      <c r="S66" s="34">
        <f t="shared" si="18"/>
        <v>-108.22499999999997</v>
      </c>
    </row>
    <row r="67" spans="15:19" hidden="1">
      <c r="O67" s="34" t="s">
        <v>57</v>
      </c>
      <c r="P67" s="34">
        <f t="shared" ref="P67:Q67" si="19">-P65*0.019</f>
        <v>-390.6875</v>
      </c>
      <c r="Q67" s="34">
        <f t="shared" si="19"/>
        <v>-100.46249999999999</v>
      </c>
      <c r="R67" s="34">
        <f t="shared" ref="R67:S67" si="20">-R65*0.019</f>
        <v>-100.46249999999999</v>
      </c>
      <c r="S67" s="34">
        <f t="shared" si="20"/>
        <v>-158.17499999999995</v>
      </c>
    </row>
    <row r="68" spans="15:19" hidden="1">
      <c r="O68" s="34" t="s">
        <v>58</v>
      </c>
      <c r="P68" s="34">
        <f t="shared" ref="P68:Q68" si="21">+P65+P66+P67+P28</f>
        <v>16477.416666666668</v>
      </c>
      <c r="Q68" s="34">
        <f t="shared" si="21"/>
        <v>4237.05</v>
      </c>
      <c r="R68" s="34">
        <f t="shared" ref="R68:S68" si="22">+R65+R66+R67+R28</f>
        <v>4237.05</v>
      </c>
      <c r="S68" s="34">
        <f t="shared" si="22"/>
        <v>6671.0999999999976</v>
      </c>
    </row>
    <row r="69" spans="15:19" hidden="1">
      <c r="O69" s="34" t="s">
        <v>59</v>
      </c>
      <c r="P69" s="34">
        <f t="shared" ref="P69:Q69" si="23">-P68*P61</f>
        <v>0</v>
      </c>
      <c r="Q69" s="34">
        <f t="shared" si="23"/>
        <v>0</v>
      </c>
      <c r="R69" s="34">
        <f t="shared" ref="R69:S69" si="24">-R68*R61</f>
        <v>0</v>
      </c>
      <c r="S69" s="34">
        <f t="shared" si="24"/>
        <v>0</v>
      </c>
    </row>
    <row r="70" spans="15:19" hidden="1">
      <c r="O70" s="34"/>
      <c r="P70" s="34"/>
      <c r="Q70" s="34"/>
      <c r="R70" s="34"/>
      <c r="S70" s="34"/>
    </row>
    <row r="71" spans="15:19" hidden="1">
      <c r="O71" s="42" t="s">
        <v>60</v>
      </c>
      <c r="P71" s="59"/>
      <c r="Q71" s="59"/>
      <c r="R71" s="59"/>
      <c r="S71" s="59"/>
    </row>
    <row r="72" spans="15:19" hidden="1">
      <c r="O72" s="43" t="s">
        <v>61</v>
      </c>
      <c r="P72" s="60">
        <v>8</v>
      </c>
      <c r="Q72" s="60">
        <v>8</v>
      </c>
      <c r="R72" s="60">
        <v>8</v>
      </c>
      <c r="S72" s="60">
        <v>8</v>
      </c>
    </row>
    <row r="73" spans="15:19" hidden="1">
      <c r="O73" s="43" t="s">
        <v>62</v>
      </c>
      <c r="P73" s="61">
        <v>4</v>
      </c>
      <c r="Q73" s="61">
        <v>4</v>
      </c>
      <c r="R73" s="61">
        <v>4</v>
      </c>
      <c r="S73" s="61">
        <v>4</v>
      </c>
    </row>
    <row r="74" spans="15:19" hidden="1">
      <c r="O74" s="44" t="s">
        <v>63</v>
      </c>
      <c r="P74" s="44">
        <v>2</v>
      </c>
      <c r="Q74" s="44">
        <v>2</v>
      </c>
      <c r="R74" s="44">
        <v>2</v>
      </c>
      <c r="S74" s="44">
        <v>2</v>
      </c>
    </row>
    <row r="75" spans="15:19" hidden="1">
      <c r="O75" s="45" t="s">
        <v>64</v>
      </c>
      <c r="P75" s="62">
        <f t="shared" ref="P75:Q75" si="25">+P72*P73*P74</f>
        <v>64</v>
      </c>
      <c r="Q75" s="62">
        <f t="shared" si="25"/>
        <v>64</v>
      </c>
      <c r="R75" s="62">
        <f t="shared" ref="R75:S75" si="26">+R72*R73*R74</f>
        <v>64</v>
      </c>
      <c r="S75" s="62">
        <f t="shared" si="26"/>
        <v>64</v>
      </c>
    </row>
    <row r="76" spans="15:19" hidden="1">
      <c r="O76" s="46"/>
      <c r="P76" s="48"/>
      <c r="Q76" s="48"/>
      <c r="R76" s="48"/>
      <c r="S76" s="48"/>
    </row>
    <row r="77" spans="15:19" hidden="1">
      <c r="O77" s="42" t="s">
        <v>65</v>
      </c>
      <c r="P77" s="59"/>
      <c r="Q77" s="59"/>
      <c r="R77" s="59"/>
      <c r="S77" s="59"/>
    </row>
    <row r="78" spans="15:19" hidden="1">
      <c r="O78" s="43" t="s">
        <v>66</v>
      </c>
      <c r="P78" s="60">
        <v>12</v>
      </c>
      <c r="Q78" s="60">
        <v>12</v>
      </c>
      <c r="R78" s="60">
        <v>12</v>
      </c>
      <c r="S78" s="60">
        <v>12</v>
      </c>
    </row>
    <row r="79" spans="15:19" hidden="1">
      <c r="O79" s="43" t="s">
        <v>62</v>
      </c>
      <c r="P79" s="61">
        <f t="shared" ref="P79:Q79" si="27">+P73+2</f>
        <v>6</v>
      </c>
      <c r="Q79" s="61">
        <f t="shared" si="27"/>
        <v>6</v>
      </c>
      <c r="R79" s="61">
        <f t="shared" ref="R79:S79" si="28">+R73+2</f>
        <v>6</v>
      </c>
      <c r="S79" s="61">
        <f t="shared" si="28"/>
        <v>6</v>
      </c>
    </row>
    <row r="80" spans="15:19" hidden="1">
      <c r="O80" s="45" t="s">
        <v>67</v>
      </c>
      <c r="P80" s="62">
        <f t="shared" ref="P80:Q80" si="29">+P78*P79</f>
        <v>72</v>
      </c>
      <c r="Q80" s="62">
        <f t="shared" si="29"/>
        <v>72</v>
      </c>
      <c r="R80" s="62">
        <f t="shared" ref="R80:S80" si="30">+R78*R79</f>
        <v>72</v>
      </c>
      <c r="S80" s="62">
        <f t="shared" si="30"/>
        <v>72</v>
      </c>
    </row>
    <row r="81" spans="15:19" hidden="1">
      <c r="O81" s="45"/>
      <c r="P81" s="62"/>
      <c r="Q81" s="62"/>
      <c r="R81" s="62"/>
      <c r="S81" s="62"/>
    </row>
    <row r="82" spans="15:19" hidden="1">
      <c r="O82" s="47" t="s">
        <v>68</v>
      </c>
      <c r="P82" s="63">
        <f t="shared" ref="P82:Q82" si="31">+P75+P80</f>
        <v>136</v>
      </c>
      <c r="Q82" s="63">
        <f t="shared" si="31"/>
        <v>136</v>
      </c>
      <c r="R82" s="63">
        <f t="shared" ref="R82:S82" si="32">+R75+R80</f>
        <v>136</v>
      </c>
      <c r="S82" s="63">
        <f t="shared" si="32"/>
        <v>136</v>
      </c>
    </row>
    <row r="83" spans="15:19" hidden="1">
      <c r="O83" s="48"/>
      <c r="P83" s="48"/>
      <c r="Q83" s="48"/>
      <c r="R83" s="48"/>
      <c r="S83" s="48"/>
    </row>
    <row r="84" spans="15:19" hidden="1">
      <c r="O84" s="48"/>
      <c r="P84" s="48"/>
      <c r="Q84" s="48"/>
      <c r="R84" s="48"/>
      <c r="S84" s="48"/>
    </row>
    <row r="85" spans="15:19" hidden="1">
      <c r="O85" s="42" t="s">
        <v>69</v>
      </c>
      <c r="P85" s="59"/>
      <c r="Q85" s="59"/>
      <c r="R85" s="59"/>
      <c r="S85" s="59"/>
    </row>
    <row r="86" spans="15:19" hidden="1">
      <c r="O86" s="43" t="s">
        <v>61</v>
      </c>
      <c r="P86" s="60">
        <v>10</v>
      </c>
      <c r="Q86" s="60">
        <v>10</v>
      </c>
      <c r="R86" s="60">
        <v>10</v>
      </c>
      <c r="S86" s="60">
        <v>10</v>
      </c>
    </row>
    <row r="87" spans="15:19" hidden="1">
      <c r="O87" s="43" t="s">
        <v>62</v>
      </c>
      <c r="P87" s="61">
        <v>12.5</v>
      </c>
      <c r="Q87" s="61">
        <v>12.5</v>
      </c>
      <c r="R87" s="61">
        <v>12.5</v>
      </c>
      <c r="S87" s="61">
        <v>12.5</v>
      </c>
    </row>
    <row r="88" spans="15:19" hidden="1">
      <c r="O88" s="44" t="s">
        <v>63</v>
      </c>
      <c r="P88" s="44">
        <v>2</v>
      </c>
      <c r="Q88" s="44">
        <v>2</v>
      </c>
      <c r="R88" s="44">
        <v>2</v>
      </c>
      <c r="S88" s="44">
        <v>2</v>
      </c>
    </row>
    <row r="89" spans="15:19" hidden="1">
      <c r="O89" s="45" t="s">
        <v>64</v>
      </c>
      <c r="P89" s="62">
        <f t="shared" ref="P89:Q89" si="33">+P86*P87*P88</f>
        <v>250</v>
      </c>
      <c r="Q89" s="62">
        <f t="shared" si="33"/>
        <v>250</v>
      </c>
      <c r="R89" s="62">
        <f t="shared" ref="R89:S89" si="34">+R86*R87*R88</f>
        <v>250</v>
      </c>
      <c r="S89" s="62">
        <f t="shared" si="34"/>
        <v>250</v>
      </c>
    </row>
    <row r="90" spans="15:19" hidden="1">
      <c r="O90" s="46"/>
      <c r="P90" s="48"/>
      <c r="Q90" s="48"/>
      <c r="R90" s="48"/>
      <c r="S90" s="48"/>
    </row>
    <row r="91" spans="15:19" hidden="1">
      <c r="O91" s="47" t="s">
        <v>70</v>
      </c>
      <c r="P91" s="63">
        <f t="shared" ref="P91:Q91" si="35">+P89</f>
        <v>250</v>
      </c>
      <c r="Q91" s="63">
        <f t="shared" si="35"/>
        <v>250</v>
      </c>
      <c r="R91" s="63">
        <f t="shared" ref="R91:S91" si="36">+R89</f>
        <v>250</v>
      </c>
      <c r="S91" s="63">
        <f t="shared" si="36"/>
        <v>250</v>
      </c>
    </row>
    <row r="92" spans="15:19" hidden="1">
      <c r="O92" s="49"/>
      <c r="P92" s="64"/>
      <c r="Q92" s="64"/>
      <c r="R92" s="64"/>
      <c r="S92" s="64"/>
    </row>
    <row r="93" spans="15:19" hidden="1">
      <c r="O93" s="49" t="s">
        <v>44</v>
      </c>
      <c r="P93" s="64"/>
      <c r="Q93" s="64"/>
      <c r="R93" s="64"/>
      <c r="S93" s="64"/>
    </row>
    <row r="94" spans="15:19" hidden="1">
      <c r="O94" s="31" t="s">
        <v>71</v>
      </c>
      <c r="P94" s="65">
        <v>0.5</v>
      </c>
      <c r="Q94" s="65">
        <v>0.5</v>
      </c>
      <c r="R94" s="65">
        <v>0.5</v>
      </c>
      <c r="S94" s="65">
        <v>0.5</v>
      </c>
    </row>
    <row r="95" spans="15:19" hidden="1">
      <c r="O95" s="31" t="s">
        <v>66</v>
      </c>
      <c r="P95" s="64">
        <v>200</v>
      </c>
      <c r="Q95" s="64">
        <v>200</v>
      </c>
      <c r="R95" s="64">
        <v>200</v>
      </c>
      <c r="S95" s="64">
        <v>200</v>
      </c>
    </row>
    <row r="96" spans="15:19" hidden="1">
      <c r="O96" s="47" t="s">
        <v>72</v>
      </c>
      <c r="P96" s="63">
        <f t="shared" ref="P96:Q96" si="37">+P94*P95</f>
        <v>100</v>
      </c>
      <c r="Q96" s="63">
        <f t="shared" si="37"/>
        <v>100</v>
      </c>
      <c r="R96" s="63">
        <f t="shared" ref="R96:S96" si="38">+R94*R95</f>
        <v>100</v>
      </c>
      <c r="S96" s="63">
        <f t="shared" si="38"/>
        <v>100</v>
      </c>
    </row>
    <row r="97" spans="15:19" hidden="1">
      <c r="O97" s="49"/>
      <c r="P97" s="64"/>
      <c r="Q97" s="64"/>
      <c r="R97" s="64"/>
      <c r="S97" s="64"/>
    </row>
    <row r="98" spans="15:19" hidden="1">
      <c r="O98" s="49"/>
      <c r="P98" s="64"/>
      <c r="Q98" s="64"/>
      <c r="R98" s="64"/>
      <c r="S98" s="64"/>
    </row>
    <row r="99" spans="15:19" hidden="1">
      <c r="O99" s="49" t="s">
        <v>46</v>
      </c>
      <c r="P99" s="64"/>
      <c r="Q99" s="64"/>
      <c r="R99" s="64"/>
      <c r="S99" s="64"/>
    </row>
    <row r="100" spans="15:19" hidden="1">
      <c r="O100" s="31" t="s">
        <v>71</v>
      </c>
      <c r="P100" s="65">
        <v>0.5</v>
      </c>
      <c r="Q100" s="65">
        <v>0.5</v>
      </c>
      <c r="R100" s="65">
        <v>0.5</v>
      </c>
      <c r="S100" s="65">
        <v>0.5</v>
      </c>
    </row>
    <row r="101" spans="15:19" hidden="1">
      <c r="O101" s="31" t="s">
        <v>66</v>
      </c>
      <c r="P101" s="64">
        <v>200</v>
      </c>
      <c r="Q101" s="64">
        <v>200</v>
      </c>
      <c r="R101" s="64">
        <v>200</v>
      </c>
      <c r="S101" s="64">
        <v>200</v>
      </c>
    </row>
    <row r="102" spans="15:19" ht="15.75" hidden="1" thickBot="1">
      <c r="O102" s="47" t="s">
        <v>72</v>
      </c>
      <c r="P102" s="66">
        <f t="shared" ref="P102:Q102" si="39">+P100*P101</f>
        <v>100</v>
      </c>
      <c r="Q102" s="66">
        <f t="shared" si="39"/>
        <v>100</v>
      </c>
      <c r="R102" s="66">
        <f t="shared" ref="R102:S102" si="40">+R100*R101</f>
        <v>100</v>
      </c>
      <c r="S102" s="66">
        <f t="shared" si="40"/>
        <v>100</v>
      </c>
    </row>
    <row r="103" spans="15:19" hidden="1">
      <c r="P103" s="67"/>
      <c r="Q103" s="67"/>
      <c r="R103" s="67"/>
      <c r="S103" s="67"/>
    </row>
    <row r="104" spans="15:19" hidden="1">
      <c r="O104" s="50" t="s">
        <v>73</v>
      </c>
      <c r="P104" s="68"/>
      <c r="Q104" s="68"/>
      <c r="R104" s="68"/>
      <c r="S104" s="68"/>
    </row>
    <row r="105" spans="15:19" hidden="1">
      <c r="O105" s="19" t="s">
        <v>74</v>
      </c>
      <c r="P105" s="69">
        <v>136</v>
      </c>
      <c r="Q105" s="69">
        <v>136</v>
      </c>
      <c r="R105" s="69">
        <v>136</v>
      </c>
      <c r="S105" s="69">
        <v>136</v>
      </c>
    </row>
    <row r="106" spans="15:19" hidden="1">
      <c r="O106" s="19" t="s">
        <v>75</v>
      </c>
      <c r="P106" s="69">
        <v>260</v>
      </c>
      <c r="Q106" s="69">
        <v>260</v>
      </c>
      <c r="R106" s="69">
        <v>260</v>
      </c>
      <c r="S106" s="69">
        <v>260</v>
      </c>
    </row>
    <row r="107" spans="15:19" hidden="1">
      <c r="O107" s="19" t="s">
        <v>76</v>
      </c>
      <c r="P107" s="68">
        <v>0</v>
      </c>
      <c r="Q107" s="68">
        <v>0</v>
      </c>
      <c r="R107" s="68">
        <v>0</v>
      </c>
      <c r="S107" s="68">
        <v>0</v>
      </c>
    </row>
    <row r="108" spans="15:19" hidden="1">
      <c r="O108" s="19" t="s">
        <v>77</v>
      </c>
      <c r="P108" s="68">
        <v>0</v>
      </c>
      <c r="Q108" s="68">
        <v>0</v>
      </c>
      <c r="R108" s="68">
        <v>0</v>
      </c>
      <c r="S108" s="68">
        <v>0</v>
      </c>
    </row>
    <row r="109" spans="15:19" hidden="1">
      <c r="O109" s="19" t="s">
        <v>78</v>
      </c>
      <c r="P109" s="68">
        <v>0</v>
      </c>
      <c r="Q109" s="68">
        <v>0</v>
      </c>
      <c r="R109" s="68">
        <v>0</v>
      </c>
      <c r="S109" s="68">
        <v>0</v>
      </c>
    </row>
    <row r="110" spans="15:19" hidden="1">
      <c r="O110" s="19" t="s">
        <v>79</v>
      </c>
      <c r="P110" s="68">
        <v>0</v>
      </c>
      <c r="Q110" s="68">
        <v>0</v>
      </c>
      <c r="R110" s="68">
        <v>0</v>
      </c>
      <c r="S110" s="68">
        <v>0</v>
      </c>
    </row>
    <row r="111" spans="15:19" hidden="1">
      <c r="O111" s="51" t="s">
        <v>73</v>
      </c>
      <c r="P111" s="70">
        <f t="shared" ref="P111:Q111" si="41">SUM(P105:P110)</f>
        <v>396</v>
      </c>
      <c r="Q111" s="70">
        <f t="shared" si="41"/>
        <v>396</v>
      </c>
      <c r="R111" s="70">
        <f t="shared" ref="R111:S111" si="42">SUM(R105:R110)</f>
        <v>396</v>
      </c>
      <c r="S111" s="70">
        <f t="shared" si="42"/>
        <v>396</v>
      </c>
    </row>
    <row r="112" spans="15:19" hidden="1"/>
  </sheetData>
  <mergeCells count="3">
    <mergeCell ref="A1:L1"/>
    <mergeCell ref="B6:L6"/>
    <mergeCell ref="O2:O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365FF-F384-4066-8ACC-E1360697D04D}"/>
</file>

<file path=customXml/itemProps2.xml><?xml version="1.0" encoding="utf-8"?>
<ds:datastoreItem xmlns:ds="http://schemas.openxmlformats.org/officeDocument/2006/customXml" ds:itemID="{7E553B8F-6350-4CC5-80F9-2653D815B59A}"/>
</file>

<file path=customXml/itemProps3.xml><?xml version="1.0" encoding="utf-8"?>
<ds:datastoreItem xmlns:ds="http://schemas.openxmlformats.org/officeDocument/2006/customXml" ds:itemID="{6FFCCEF5-BD12-4096-B92F-0518FBA38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Martin Atkinson</cp:lastModifiedBy>
  <cp:revision/>
  <dcterms:created xsi:type="dcterms:W3CDTF">2017-01-04T11:54:40Z</dcterms:created>
  <dcterms:modified xsi:type="dcterms:W3CDTF">2017-03-20T17:35:30Z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