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Culture Company\Projects\Slung Low - Flood\ALL OTHER FOLDERS\BBC\Draft docs for 12th Sept\"/>
    </mc:Choice>
  </mc:AlternateContent>
  <bookViews>
    <workbookView xWindow="0" yWindow="0" windowWidth="28800" windowHeight="12210" tabRatio="500"/>
  </bookViews>
  <sheets>
    <sheet name="Sheet1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5" i="1" l="1"/>
  <c r="B36" i="1"/>
  <c r="B37" i="1"/>
  <c r="B40" i="1"/>
  <c r="B87" i="1"/>
  <c r="B51" i="1"/>
  <c r="B52" i="1"/>
  <c r="B53" i="1"/>
  <c r="B55" i="1"/>
  <c r="B56" i="1"/>
  <c r="B57" i="1"/>
  <c r="B58" i="1"/>
  <c r="B59" i="1"/>
  <c r="B60" i="1"/>
  <c r="B61" i="1"/>
  <c r="B63" i="1"/>
  <c r="B64" i="1"/>
  <c r="B65" i="1"/>
  <c r="B67" i="1"/>
  <c r="B68" i="1"/>
  <c r="B69" i="1"/>
  <c r="B71" i="1"/>
  <c r="B77" i="1"/>
  <c r="B84" i="1"/>
  <c r="B88" i="1"/>
  <c r="B44" i="1"/>
  <c r="B89" i="1"/>
  <c r="B90" i="1"/>
  <c r="B91" i="1"/>
</calcChain>
</file>

<file path=xl/sharedStrings.xml><?xml version="1.0" encoding="utf-8"?>
<sst xmlns="http://schemas.openxmlformats.org/spreadsheetml/2006/main" count="136" uniqueCount="125">
  <si>
    <t>TELEVISION CAPTURE COSTS</t>
  </si>
  <si>
    <t>Floor Manager</t>
  </si>
  <si>
    <t>Makeup</t>
  </si>
  <si>
    <t>Runners</t>
  </si>
  <si>
    <t>Estimate</t>
  </si>
  <si>
    <t>Script printing</t>
  </si>
  <si>
    <t>Director</t>
  </si>
  <si>
    <t>Line Producer</t>
  </si>
  <si>
    <t>Exec Producer</t>
  </si>
  <si>
    <t>Included in theatre budget</t>
  </si>
  <si>
    <t>Stunt Co-ordinator</t>
  </si>
  <si>
    <t xml:space="preserve">Catering </t>
  </si>
  <si>
    <t>Location costs</t>
  </si>
  <si>
    <t>Insurance</t>
  </si>
  <si>
    <t>"TO THE SEA"-DRAFT BUDGET</t>
  </si>
  <si>
    <t>Figures Based on 1 week build</t>
  </si>
  <si>
    <t>1 week testing</t>
  </si>
  <si>
    <t>10 days rehearsal</t>
  </si>
  <si>
    <t xml:space="preserve">2 Dress Rehearsals </t>
  </si>
  <si>
    <t>1 Live Broadcast</t>
  </si>
  <si>
    <t>Graphics/Credits</t>
  </si>
  <si>
    <t>Set up of kitchen and cook included in theatre budget-budget to cover supplies</t>
  </si>
  <si>
    <t>BUDGET</t>
  </si>
  <si>
    <t>NOTES</t>
  </si>
  <si>
    <t>Set and Flotation costs</t>
  </si>
  <si>
    <t>Costume</t>
  </si>
  <si>
    <t>Pyro and SFX</t>
  </si>
  <si>
    <t>Enhanced boat and safety kit</t>
  </si>
  <si>
    <t>Helicopter</t>
  </si>
  <si>
    <t>Hire of Trawler boat</t>
  </si>
  <si>
    <t>Company HQ/Site facilities rehearsals</t>
  </si>
  <si>
    <t>Flat hire for showers etc (£75 a night) and caravan for office</t>
  </si>
  <si>
    <t>Accommodation</t>
  </si>
  <si>
    <t>Subsistence</t>
  </si>
  <si>
    <t>Travel</t>
  </si>
  <si>
    <t>Sound</t>
  </si>
  <si>
    <t>5 weeks  plus 2 test/prep weeks</t>
  </si>
  <si>
    <t>Lighting (TBC)</t>
  </si>
  <si>
    <t>5  weeks  plus 2 test/prep weeks</t>
  </si>
  <si>
    <t>Master Diver</t>
  </si>
  <si>
    <t>SM1</t>
  </si>
  <si>
    <t>SM2</t>
  </si>
  <si>
    <t>SM3</t>
  </si>
  <si>
    <t>Design Assistant</t>
  </si>
  <si>
    <t>Actor 1</t>
  </si>
  <si>
    <t>Actor 2</t>
  </si>
  <si>
    <t>TV rates £515+57+57</t>
  </si>
  <si>
    <t>Actor 3</t>
  </si>
  <si>
    <t>TV rates £515+57+58</t>
  </si>
  <si>
    <t>Administration and producing costs</t>
  </si>
  <si>
    <t>To cover AL travel to London x3, accom, meetings with MC &amp;SH</t>
  </si>
  <si>
    <t>Filming of other parts for catch up footage</t>
  </si>
  <si>
    <t>This is an estimate</t>
  </si>
  <si>
    <t>Cook and kitchen set up</t>
  </si>
  <si>
    <t xml:space="preserve">TV Capture </t>
  </si>
  <si>
    <t>Pre Production</t>
  </si>
  <si>
    <t>Estimate-Check with our insurers and contractors insurance policies</t>
  </si>
  <si>
    <t>Notes</t>
  </si>
  <si>
    <t>Budget</t>
  </si>
  <si>
    <t>Forecast</t>
  </si>
  <si>
    <t>30 people at £94.60 for 3 days based on current BBC/Equity rate for Supporting Artists(night rate)</t>
  </si>
  <si>
    <t>Actor 1-TV rates</t>
  </si>
  <si>
    <t>Actor 2-TV rates</t>
  </si>
  <si>
    <t>Actor 3-TV rates</t>
  </si>
  <si>
    <t>Included in theatre budget this is possible filming flat rate</t>
  </si>
  <si>
    <t>To Include floating Caravan, car, rain effects-based on discussions with Designer</t>
  </si>
  <si>
    <t>3 Actors &amp;Captain @ £125 and 30 extras@£50</t>
  </si>
  <si>
    <t xml:space="preserve">Lifeguard </t>
  </si>
  <si>
    <t>Based on 4 weeks</t>
  </si>
  <si>
    <t>Designer</t>
  </si>
  <si>
    <t>Composer</t>
  </si>
  <si>
    <t>Writer</t>
  </si>
  <si>
    <t>Mark Catley</t>
  </si>
  <si>
    <t>TOTAL</t>
  </si>
  <si>
    <t>Alan Lane</t>
  </si>
  <si>
    <t>David Farley</t>
  </si>
  <si>
    <t>Heather Fenoughty</t>
  </si>
  <si>
    <t>James Phillips</t>
  </si>
  <si>
    <t>2 weeks rehearsal at TMA rates</t>
  </si>
  <si>
    <t xml:space="preserve">Slung Low </t>
  </si>
  <si>
    <t>. Could reduce by £6K if we do not need the night sun beam search light.  Castle Air Quote £8.5K plus VAT Both BBC suppliers</t>
  </si>
  <si>
    <t>Actor 4</t>
  </si>
  <si>
    <t>People's Theatre Company</t>
  </si>
  <si>
    <t>Actor 4 TV rates</t>
  </si>
  <si>
    <t>Live TV and Technical Background</t>
  </si>
  <si>
    <t>OB Crew-Engineering Manager</t>
  </si>
  <si>
    <t>336 per day 8hour day based on BBC rate card</t>
  </si>
  <si>
    <t>Associated Costs for OB equipment</t>
  </si>
  <si>
    <t>allowance based on ISDN lines/upload times</t>
  </si>
  <si>
    <t xml:space="preserve">OB-Camera Supervisor </t>
  </si>
  <si>
    <t>288 per day 8 hour day based on BBC rate card</t>
  </si>
  <si>
    <t>OB Crew-Vision Mixer</t>
  </si>
  <si>
    <t>264 per day 8 hour day on BBC rate card</t>
  </si>
  <si>
    <t>Camera Equipment</t>
  </si>
  <si>
    <t xml:space="preserve">Stedicam Operator </t>
  </si>
  <si>
    <t>Cranes and other Specialist Equipment</t>
  </si>
  <si>
    <t>Camera Assistants x 4</t>
  </si>
  <si>
    <t>Camera Operators x 3</t>
  </si>
  <si>
    <t>3 Ops for 5 days at £300 1 per camera not including stedicam</t>
  </si>
  <si>
    <t>1 per camera including stedicam</t>
  </si>
  <si>
    <t>2 people for 5 days at £250</t>
  </si>
  <si>
    <t>Riggers x 1</t>
  </si>
  <si>
    <t>1 person for 5 days at £230</t>
  </si>
  <si>
    <t>Lighting Director</t>
  </si>
  <si>
    <t>Essential to Co-ordinate all aspects of the production as well as running the floor.</t>
  </si>
  <si>
    <t>10 days at £350</t>
  </si>
  <si>
    <t>1 person for 3 days at 225</t>
  </si>
  <si>
    <t>Not likely to get anyone for Equity rate</t>
  </si>
  <si>
    <t>Supplemented by theatre crew</t>
  </si>
  <si>
    <t>Contingency</t>
  </si>
  <si>
    <t>OB Crew-Audio Supervisor</t>
  </si>
  <si>
    <t>£1300 per day-going rate but maybe to negotiate for lower</t>
  </si>
  <si>
    <t xml:space="preserve">Sound Technicians </t>
  </si>
  <si>
    <t>Lighting Equipment</t>
  </si>
  <si>
    <t>Electricians</t>
  </si>
  <si>
    <t>Event Safety-Consultants</t>
  </si>
  <si>
    <t xml:space="preserve">Total Theatre Production </t>
  </si>
  <si>
    <t xml:space="preserve">Total Commission Costs </t>
  </si>
  <si>
    <t>THEATRE PRODUCTION COSTS</t>
  </si>
  <si>
    <t xml:space="preserve">Pylon &amp; explosion, Propane explosion-Specialist Pyro Company </t>
  </si>
  <si>
    <t>Executive Producer</t>
  </si>
  <si>
    <t>Pre Production Costs</t>
  </si>
  <si>
    <t xml:space="preserve">OB Scanner &amp; Satellite Truck </t>
  </si>
  <si>
    <t>3500 x4 days based on BBC rate card</t>
  </si>
  <si>
    <t>OB Crew-Satellite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</si>
</sst>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164" formatCode="[$£-809]0.00"/>
    <numFmt numFmtId="165" formatCode="[$£-809]#,##0.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9" xfId="0" applyFont="1" applyFill="1" applyBorder="1" applyAlignment="1">
      <alignment vertical="top" wrapText="1"/>
    </xf>
    <xf numFmtId="165" fontId="0" fillId="0" borderId="0" xfId="0" applyNumberFormat="1"/>
    <xf numFmtId="0" fontId="1" fillId="2" borderId="9" xfId="0" applyFont="1" applyFill="1" applyBorder="1"/>
    <xf numFmtId="0" fontId="0" fillId="0" borderId="9" xfId="0" applyBorder="1"/>
    <xf numFmtId="0" fontId="0" fillId="2" borderId="9" xfId="0" applyFill="1" applyBorder="1"/>
    <xf numFmtId="0" fontId="1" fillId="0" borderId="9" xfId="0" applyFont="1" applyBorder="1"/>
    <xf numFmtId="49" fontId="2" fillId="2" borderId="9" xfId="0" applyNumberFormat="1" applyFont="1" applyFill="1" applyBorder="1" applyAlignment="1">
      <alignment vertical="top" wrapText="1"/>
    </xf>
    <xf numFmtId="164" fontId="0" fillId="0" borderId="9" xfId="0" applyNumberFormat="1" applyFont="1" applyBorder="1" applyAlignment="1">
      <alignment vertical="top" wrapText="1"/>
    </xf>
    <xf numFmtId="49" fontId="0" fillId="0" borderId="9" xfId="0" applyNumberFormat="1" applyFont="1" applyBorder="1" applyAlignment="1">
      <alignment vertical="top" wrapText="1"/>
    </xf>
    <xf numFmtId="165" fontId="0" fillId="0" borderId="9" xfId="0" applyNumberFormat="1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164" fontId="1" fillId="0" borderId="9" xfId="0" applyNumberFormat="1" applyFont="1" applyBorder="1" applyAlignment="1">
      <alignment vertical="top" wrapText="1"/>
    </xf>
    <xf numFmtId="0" fontId="0" fillId="0" borderId="9" xfId="0" applyFont="1" applyBorder="1"/>
    <xf numFmtId="0" fontId="0" fillId="3" borderId="10" xfId="0" applyFill="1" applyBorder="1"/>
    <xf numFmtId="49" fontId="1" fillId="3" borderId="9" xfId="0" applyNumberFormat="1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6" fontId="0" fillId="0" borderId="9" xfId="0" applyNumberFormat="1" applyFont="1" applyBorder="1" applyAlignment="1">
      <alignment vertical="top" wrapText="1"/>
    </xf>
    <xf numFmtId="0" fontId="1" fillId="3" borderId="9" xfId="0" applyFont="1" applyFill="1" applyBorder="1"/>
    <xf numFmtId="0" fontId="1" fillId="4" borderId="9" xfId="0" applyFont="1" applyFill="1" applyBorder="1"/>
    <xf numFmtId="164" fontId="1" fillId="3" borderId="9" xfId="0" applyNumberFormat="1" applyFont="1" applyFill="1" applyBorder="1"/>
    <xf numFmtId="165" fontId="1" fillId="3" borderId="9" xfId="0" applyNumberFormat="1" applyFont="1" applyFill="1" applyBorder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tabSelected="1" workbookViewId="0">
      <selection activeCell="A50" sqref="A50"/>
    </sheetView>
  </sheetViews>
  <sheetFormatPr defaultColWidth="11" defaultRowHeight="15.75" x14ac:dyDescent="0.25"/>
  <cols>
    <col min="1" max="1" width="35.625" bestFit="1" customWidth="1"/>
    <col min="2" max="2" width="21.625" customWidth="1"/>
    <col min="3" max="3" width="15.125" customWidth="1"/>
    <col min="4" max="4" width="80.5" bestFit="1" customWidth="1"/>
  </cols>
  <sheetData>
    <row r="1" spans="1:4" x14ac:dyDescent="0.25">
      <c r="A1" s="1" t="s">
        <v>14</v>
      </c>
      <c r="B1" s="2"/>
      <c r="C1" s="2"/>
      <c r="D1" s="3"/>
    </row>
    <row r="2" spans="1:4" x14ac:dyDescent="0.25">
      <c r="A2" s="4" t="s">
        <v>15</v>
      </c>
      <c r="B2" s="5"/>
      <c r="C2" s="5"/>
      <c r="D2" s="6"/>
    </row>
    <row r="3" spans="1:4" x14ac:dyDescent="0.25">
      <c r="A3" s="4" t="s">
        <v>16</v>
      </c>
      <c r="B3" s="5"/>
      <c r="C3" s="5"/>
      <c r="D3" s="6"/>
    </row>
    <row r="4" spans="1:4" x14ac:dyDescent="0.25">
      <c r="A4" s="4" t="s">
        <v>17</v>
      </c>
      <c r="B4" s="5"/>
      <c r="C4" s="5"/>
      <c r="D4" s="6"/>
    </row>
    <row r="5" spans="1:4" x14ac:dyDescent="0.25">
      <c r="A5" s="4" t="s">
        <v>18</v>
      </c>
      <c r="B5" s="5"/>
      <c r="C5" s="5"/>
      <c r="D5" s="6"/>
    </row>
    <row r="6" spans="1:4" x14ac:dyDescent="0.25">
      <c r="A6" s="4" t="s">
        <v>19</v>
      </c>
      <c r="B6" s="5"/>
      <c r="C6" s="5"/>
      <c r="D6" s="6"/>
    </row>
    <row r="7" spans="1:4" x14ac:dyDescent="0.25">
      <c r="A7" s="7"/>
      <c r="B7" s="8"/>
      <c r="C7" s="9"/>
      <c r="D7" s="25"/>
    </row>
    <row r="8" spans="1:4" x14ac:dyDescent="0.25">
      <c r="A8" s="14"/>
      <c r="B8" s="14"/>
      <c r="C8" s="14"/>
      <c r="D8" s="14"/>
    </row>
    <row r="9" spans="1:4" x14ac:dyDescent="0.25">
      <c r="A9" s="14"/>
      <c r="B9" s="14"/>
      <c r="C9" s="14"/>
      <c r="D9" s="14"/>
    </row>
    <row r="10" spans="1:4" x14ac:dyDescent="0.25">
      <c r="A10" s="10" t="s">
        <v>118</v>
      </c>
      <c r="B10" s="10"/>
      <c r="C10" s="10"/>
      <c r="D10" s="10"/>
    </row>
    <row r="11" spans="1:4" x14ac:dyDescent="0.25">
      <c r="A11" s="10"/>
      <c r="B11" s="10"/>
      <c r="C11" s="10"/>
      <c r="D11" s="10"/>
    </row>
    <row r="12" spans="1:4" x14ac:dyDescent="0.25">
      <c r="A12" s="11"/>
      <c r="B12" s="27" t="s">
        <v>22</v>
      </c>
      <c r="C12" s="29" t="s">
        <v>59</v>
      </c>
      <c r="D12" s="26" t="s">
        <v>23</v>
      </c>
    </row>
    <row r="13" spans="1:4" x14ac:dyDescent="0.25">
      <c r="A13" s="17" t="s">
        <v>24</v>
      </c>
      <c r="B13" s="18">
        <v>40000</v>
      </c>
      <c r="C13" s="14"/>
      <c r="D13" s="19" t="s">
        <v>65</v>
      </c>
    </row>
    <row r="14" spans="1:4" x14ac:dyDescent="0.25">
      <c r="A14" s="17" t="s">
        <v>25</v>
      </c>
      <c r="B14" s="20">
        <v>2000</v>
      </c>
      <c r="C14" s="14"/>
      <c r="D14" s="19" t="s">
        <v>66</v>
      </c>
    </row>
    <row r="15" spans="1:4" x14ac:dyDescent="0.25">
      <c r="A15" s="17" t="s">
        <v>26</v>
      </c>
      <c r="B15" s="20">
        <v>6000</v>
      </c>
      <c r="C15" s="14"/>
      <c r="D15" s="19" t="s">
        <v>119</v>
      </c>
    </row>
    <row r="16" spans="1:4" x14ac:dyDescent="0.25">
      <c r="A16" s="17" t="s">
        <v>27</v>
      </c>
      <c r="B16" s="20">
        <v>4500</v>
      </c>
      <c r="C16" s="14"/>
      <c r="D16" s="21"/>
    </row>
    <row r="17" spans="1:4" x14ac:dyDescent="0.25">
      <c r="A17" s="22" t="s">
        <v>29</v>
      </c>
      <c r="B17" s="28">
        <v>2000</v>
      </c>
      <c r="C17" s="14"/>
      <c r="D17" s="21" t="s">
        <v>4</v>
      </c>
    </row>
    <row r="18" spans="1:4" x14ac:dyDescent="0.25">
      <c r="A18" s="17" t="s">
        <v>30</v>
      </c>
      <c r="B18" s="20">
        <v>4000</v>
      </c>
      <c r="C18" s="14"/>
      <c r="D18" s="19" t="s">
        <v>31</v>
      </c>
    </row>
    <row r="19" spans="1:4" x14ac:dyDescent="0.25">
      <c r="A19" s="17" t="s">
        <v>32</v>
      </c>
      <c r="B19" s="20">
        <v>7000</v>
      </c>
      <c r="C19" s="14"/>
      <c r="D19" s="21"/>
    </row>
    <row r="20" spans="1:4" x14ac:dyDescent="0.25">
      <c r="A20" s="17" t="s">
        <v>33</v>
      </c>
      <c r="B20" s="18">
        <v>4000</v>
      </c>
      <c r="C20" s="14"/>
      <c r="D20" s="21" t="s">
        <v>53</v>
      </c>
    </row>
    <row r="21" spans="1:4" x14ac:dyDescent="0.25">
      <c r="A21" s="17" t="s">
        <v>34</v>
      </c>
      <c r="B21" s="18">
        <v>4000</v>
      </c>
      <c r="C21" s="14"/>
      <c r="D21" s="21"/>
    </row>
    <row r="22" spans="1:4" x14ac:dyDescent="0.25">
      <c r="A22" s="17" t="s">
        <v>120</v>
      </c>
      <c r="B22" s="20">
        <v>3000</v>
      </c>
      <c r="C22" s="14"/>
      <c r="D22" s="21" t="s">
        <v>72</v>
      </c>
    </row>
    <row r="23" spans="1:4" x14ac:dyDescent="0.25">
      <c r="A23" s="17" t="s">
        <v>6</v>
      </c>
      <c r="B23" s="20">
        <v>6000</v>
      </c>
      <c r="C23" s="14"/>
      <c r="D23" s="21" t="s">
        <v>74</v>
      </c>
    </row>
    <row r="24" spans="1:4" x14ac:dyDescent="0.25">
      <c r="A24" s="17" t="s">
        <v>69</v>
      </c>
      <c r="B24" s="20">
        <v>5500</v>
      </c>
      <c r="C24" s="14"/>
      <c r="D24" s="21" t="s">
        <v>75</v>
      </c>
    </row>
    <row r="25" spans="1:4" x14ac:dyDescent="0.25">
      <c r="A25" s="17" t="s">
        <v>70</v>
      </c>
      <c r="B25" s="20">
        <v>4000</v>
      </c>
      <c r="C25" s="14"/>
      <c r="D25" s="21" t="s">
        <v>76</v>
      </c>
    </row>
    <row r="26" spans="1:4" x14ac:dyDescent="0.25">
      <c r="A26" s="17" t="s">
        <v>71</v>
      </c>
      <c r="B26" s="20">
        <v>6000</v>
      </c>
      <c r="C26" s="14"/>
      <c r="D26" s="21" t="s">
        <v>77</v>
      </c>
    </row>
    <row r="27" spans="1:4" x14ac:dyDescent="0.25">
      <c r="A27" s="17" t="s">
        <v>35</v>
      </c>
      <c r="B27" s="20">
        <v>3500</v>
      </c>
      <c r="C27" s="14"/>
      <c r="D27" s="21" t="s">
        <v>36</v>
      </c>
    </row>
    <row r="28" spans="1:4" x14ac:dyDescent="0.25">
      <c r="A28" s="17" t="s">
        <v>37</v>
      </c>
      <c r="B28" s="20">
        <v>0</v>
      </c>
      <c r="C28" s="14"/>
      <c r="D28" s="21" t="s">
        <v>38</v>
      </c>
    </row>
    <row r="29" spans="1:4" x14ac:dyDescent="0.25">
      <c r="A29" s="17" t="s">
        <v>67</v>
      </c>
      <c r="B29" s="20">
        <v>3500</v>
      </c>
      <c r="C29" s="14"/>
      <c r="D29" s="21" t="s">
        <v>38</v>
      </c>
    </row>
    <row r="30" spans="1:4" x14ac:dyDescent="0.25">
      <c r="A30" s="17" t="s">
        <v>39</v>
      </c>
      <c r="B30" s="20">
        <v>2500</v>
      </c>
      <c r="C30" s="14"/>
      <c r="D30" s="21"/>
    </row>
    <row r="31" spans="1:4" x14ac:dyDescent="0.25">
      <c r="A31" s="17" t="s">
        <v>40</v>
      </c>
      <c r="B31" s="20">
        <v>2200</v>
      </c>
      <c r="C31" s="14"/>
      <c r="D31" s="21"/>
    </row>
    <row r="32" spans="1:4" x14ac:dyDescent="0.25">
      <c r="A32" s="17" t="s">
        <v>41</v>
      </c>
      <c r="B32" s="20">
        <v>2200</v>
      </c>
      <c r="C32" s="14"/>
      <c r="D32" s="21"/>
    </row>
    <row r="33" spans="1:4" x14ac:dyDescent="0.25">
      <c r="A33" s="17" t="s">
        <v>42</v>
      </c>
      <c r="B33" s="20">
        <v>2200</v>
      </c>
      <c r="C33" s="14"/>
      <c r="D33" s="21"/>
    </row>
    <row r="34" spans="1:4" x14ac:dyDescent="0.25">
      <c r="A34" s="17" t="s">
        <v>43</v>
      </c>
      <c r="B34" s="20">
        <v>2200</v>
      </c>
      <c r="C34" s="14"/>
      <c r="D34" s="21" t="s">
        <v>68</v>
      </c>
    </row>
    <row r="35" spans="1:4" x14ac:dyDescent="0.25">
      <c r="A35" s="17" t="s">
        <v>44</v>
      </c>
      <c r="B35" s="18">
        <f>450*2</f>
        <v>900</v>
      </c>
      <c r="C35" s="14"/>
      <c r="D35" s="21" t="s">
        <v>78</v>
      </c>
    </row>
    <row r="36" spans="1:4" x14ac:dyDescent="0.25">
      <c r="A36" s="17" t="s">
        <v>45</v>
      </c>
      <c r="B36" s="18">
        <f>450*2</f>
        <v>900</v>
      </c>
      <c r="C36" s="14"/>
      <c r="D36" s="21" t="s">
        <v>78</v>
      </c>
    </row>
    <row r="37" spans="1:4" x14ac:dyDescent="0.25">
      <c r="A37" s="17" t="s">
        <v>47</v>
      </c>
      <c r="B37" s="18">
        <f>450*2</f>
        <v>900</v>
      </c>
      <c r="C37" s="14"/>
      <c r="D37" s="21" t="s">
        <v>78</v>
      </c>
    </row>
    <row r="38" spans="1:4" x14ac:dyDescent="0.25">
      <c r="A38" s="17" t="s">
        <v>81</v>
      </c>
      <c r="B38" s="18">
        <v>900</v>
      </c>
      <c r="C38" s="14"/>
      <c r="D38" s="21"/>
    </row>
    <row r="39" spans="1:4" x14ac:dyDescent="0.25">
      <c r="A39" s="17" t="s">
        <v>49</v>
      </c>
      <c r="B39" s="18">
        <v>5000</v>
      </c>
      <c r="C39" s="14"/>
      <c r="D39" s="21" t="s">
        <v>79</v>
      </c>
    </row>
    <row r="40" spans="1:4" x14ac:dyDescent="0.25">
      <c r="A40" s="17" t="s">
        <v>73</v>
      </c>
      <c r="B40" s="23">
        <f>SUM(B12:B39)</f>
        <v>124900</v>
      </c>
      <c r="C40" s="14"/>
      <c r="D40" s="21"/>
    </row>
    <row r="41" spans="1:4" x14ac:dyDescent="0.25">
      <c r="A41" s="17"/>
      <c r="B41" s="18"/>
      <c r="C41" s="14"/>
      <c r="D41" s="21"/>
    </row>
    <row r="42" spans="1:4" x14ac:dyDescent="0.25">
      <c r="A42" s="13" t="s">
        <v>121</v>
      </c>
      <c r="B42" s="24">
        <v>1000</v>
      </c>
      <c r="C42" s="14"/>
      <c r="D42" s="24" t="s">
        <v>50</v>
      </c>
    </row>
    <row r="43" spans="1:4" x14ac:dyDescent="0.25">
      <c r="A43" s="13" t="s">
        <v>51</v>
      </c>
      <c r="B43" s="24">
        <v>5000</v>
      </c>
      <c r="C43" s="14"/>
      <c r="D43" s="24" t="s">
        <v>52</v>
      </c>
    </row>
    <row r="44" spans="1:4" x14ac:dyDescent="0.25">
      <c r="A44" s="14"/>
      <c r="B44" s="16">
        <f>SUM(B42:B43)</f>
        <v>6000</v>
      </c>
      <c r="C44" s="14"/>
      <c r="D44" s="14"/>
    </row>
    <row r="45" spans="1:4" x14ac:dyDescent="0.25">
      <c r="A45" s="13" t="s">
        <v>0</v>
      </c>
      <c r="B45" s="14"/>
      <c r="C45" s="14"/>
      <c r="D45" s="14"/>
    </row>
    <row r="46" spans="1:4" x14ac:dyDescent="0.25">
      <c r="A46" s="15"/>
      <c r="B46" s="16" t="s">
        <v>58</v>
      </c>
      <c r="C46" s="16" t="s">
        <v>59</v>
      </c>
      <c r="D46" s="16" t="s">
        <v>57</v>
      </c>
    </row>
    <row r="47" spans="1:4" x14ac:dyDescent="0.25">
      <c r="A47" s="15" t="s">
        <v>122</v>
      </c>
      <c r="B47" s="14">
        <v>14000</v>
      </c>
      <c r="C47" s="14"/>
      <c r="D47" s="14" t="s">
        <v>123</v>
      </c>
    </row>
    <row r="48" spans="1:4" x14ac:dyDescent="0.25">
      <c r="A48" s="15" t="s">
        <v>85</v>
      </c>
      <c r="B48" s="14">
        <v>1344</v>
      </c>
      <c r="C48" s="14"/>
      <c r="D48" s="14" t="s">
        <v>86</v>
      </c>
    </row>
    <row r="49" spans="1:4" x14ac:dyDescent="0.25">
      <c r="A49" s="15" t="s">
        <v>87</v>
      </c>
      <c r="B49" s="14">
        <v>5000</v>
      </c>
      <c r="C49" s="14"/>
      <c r="D49" s="14" t="s">
        <v>88</v>
      </c>
    </row>
    <row r="50" spans="1:4" x14ac:dyDescent="0.25">
      <c r="A50" s="15" t="s">
        <v>124</v>
      </c>
      <c r="B50" s="14">
        <v>1344</v>
      </c>
      <c r="C50" s="14"/>
      <c r="D50" s="14" t="s">
        <v>86</v>
      </c>
    </row>
    <row r="51" spans="1:4" x14ac:dyDescent="0.25">
      <c r="A51" s="15" t="s">
        <v>89</v>
      </c>
      <c r="B51" s="14">
        <f>288*4</f>
        <v>1152</v>
      </c>
      <c r="C51" s="14"/>
      <c r="D51" s="14" t="s">
        <v>90</v>
      </c>
    </row>
    <row r="52" spans="1:4" x14ac:dyDescent="0.25">
      <c r="A52" s="15" t="s">
        <v>110</v>
      </c>
      <c r="B52" s="14">
        <f>264*4</f>
        <v>1056</v>
      </c>
      <c r="C52" s="14"/>
      <c r="D52" s="14" t="s">
        <v>92</v>
      </c>
    </row>
    <row r="53" spans="1:4" x14ac:dyDescent="0.25">
      <c r="A53" s="15" t="s">
        <v>91</v>
      </c>
      <c r="B53" s="14">
        <f>264*4</f>
        <v>1056</v>
      </c>
      <c r="C53" s="14"/>
      <c r="D53" s="14" t="s">
        <v>92</v>
      </c>
    </row>
    <row r="54" spans="1:4" x14ac:dyDescent="0.25">
      <c r="A54" s="15" t="s">
        <v>93</v>
      </c>
      <c r="B54" s="14">
        <v>10000</v>
      </c>
      <c r="C54" s="14"/>
      <c r="D54" s="14"/>
    </row>
    <row r="55" spans="1:4" x14ac:dyDescent="0.25">
      <c r="A55" s="15" t="s">
        <v>94</v>
      </c>
      <c r="B55" s="14">
        <f>1300*5</f>
        <v>6500</v>
      </c>
      <c r="C55" s="14"/>
      <c r="D55" s="14" t="s">
        <v>111</v>
      </c>
    </row>
    <row r="56" spans="1:4" x14ac:dyDescent="0.25">
      <c r="A56" s="15" t="s">
        <v>95</v>
      </c>
      <c r="B56" s="14">
        <f>2500*4</f>
        <v>10000</v>
      </c>
      <c r="C56" s="14"/>
      <c r="D56" s="14"/>
    </row>
    <row r="57" spans="1:4" x14ac:dyDescent="0.25">
      <c r="A57" s="15" t="s">
        <v>97</v>
      </c>
      <c r="B57" s="14">
        <f>3*300*5</f>
        <v>4500</v>
      </c>
      <c r="C57" s="14"/>
      <c r="D57" s="14" t="s">
        <v>98</v>
      </c>
    </row>
    <row r="58" spans="1:4" x14ac:dyDescent="0.25">
      <c r="A58" s="15" t="s">
        <v>96</v>
      </c>
      <c r="B58" s="14">
        <f>4*5*200</f>
        <v>4000</v>
      </c>
      <c r="C58" s="14"/>
      <c r="D58" s="14" t="s">
        <v>99</v>
      </c>
    </row>
    <row r="59" spans="1:4" x14ac:dyDescent="0.25">
      <c r="A59" s="15" t="s">
        <v>112</v>
      </c>
      <c r="B59" s="14">
        <f>2*5*250</f>
        <v>2500</v>
      </c>
      <c r="C59" s="14"/>
      <c r="D59" s="14" t="s">
        <v>100</v>
      </c>
    </row>
    <row r="60" spans="1:4" x14ac:dyDescent="0.25">
      <c r="A60" s="15" t="s">
        <v>101</v>
      </c>
      <c r="B60" s="14">
        <f>1*230*5</f>
        <v>1150</v>
      </c>
      <c r="C60" s="14"/>
      <c r="D60" s="14" t="s">
        <v>102</v>
      </c>
    </row>
    <row r="61" spans="1:4" x14ac:dyDescent="0.25">
      <c r="A61" s="15" t="s">
        <v>103</v>
      </c>
      <c r="B61" s="14">
        <f>1*10*350</f>
        <v>3500</v>
      </c>
      <c r="C61" s="14"/>
      <c r="D61" s="14" t="s">
        <v>105</v>
      </c>
    </row>
    <row r="62" spans="1:4" x14ac:dyDescent="0.25">
      <c r="A62" s="15" t="s">
        <v>113</v>
      </c>
      <c r="B62" s="14">
        <v>2500</v>
      </c>
      <c r="C62" s="14"/>
      <c r="D62" s="14"/>
    </row>
    <row r="63" spans="1:4" x14ac:dyDescent="0.25">
      <c r="A63" s="15" t="s">
        <v>114</v>
      </c>
      <c r="B63" s="14">
        <f>1*250*5</f>
        <v>1250</v>
      </c>
      <c r="C63" s="14"/>
      <c r="D63" s="14" t="s">
        <v>108</v>
      </c>
    </row>
    <row r="64" spans="1:4" x14ac:dyDescent="0.25">
      <c r="A64" s="15" t="s">
        <v>1</v>
      </c>
      <c r="B64" s="14">
        <f>1*5*300</f>
        <v>1500</v>
      </c>
      <c r="C64" s="14"/>
      <c r="D64" s="14" t="s">
        <v>104</v>
      </c>
    </row>
    <row r="65" spans="1:6" x14ac:dyDescent="0.25">
      <c r="A65" s="15" t="s">
        <v>2</v>
      </c>
      <c r="B65" s="14">
        <f>1*3*225</f>
        <v>675</v>
      </c>
      <c r="C65" s="14"/>
      <c r="D65" s="14" t="s">
        <v>106</v>
      </c>
    </row>
    <row r="66" spans="1:6" x14ac:dyDescent="0.25">
      <c r="A66" s="15" t="s">
        <v>3</v>
      </c>
      <c r="B66" s="14">
        <v>0</v>
      </c>
      <c r="C66" s="14"/>
      <c r="D66" s="14"/>
    </row>
    <row r="67" spans="1:6" x14ac:dyDescent="0.25">
      <c r="A67" s="17" t="s">
        <v>61</v>
      </c>
      <c r="B67" s="18">
        <f>515+57+57</f>
        <v>629</v>
      </c>
      <c r="C67" s="14"/>
      <c r="D67" s="21" t="s">
        <v>46</v>
      </c>
    </row>
    <row r="68" spans="1:6" x14ac:dyDescent="0.25">
      <c r="A68" s="17" t="s">
        <v>62</v>
      </c>
      <c r="B68" s="18">
        <f>515+57+57</f>
        <v>629</v>
      </c>
      <c r="C68" s="14"/>
      <c r="D68" s="21" t="s">
        <v>46</v>
      </c>
      <c r="F68" s="12"/>
    </row>
    <row r="69" spans="1:6" x14ac:dyDescent="0.25">
      <c r="A69" s="17" t="s">
        <v>63</v>
      </c>
      <c r="B69" s="18">
        <f>515+57+57</f>
        <v>629</v>
      </c>
      <c r="C69" s="14"/>
      <c r="D69" s="21" t="s">
        <v>46</v>
      </c>
    </row>
    <row r="70" spans="1:6" x14ac:dyDescent="0.25">
      <c r="A70" s="17" t="s">
        <v>83</v>
      </c>
      <c r="B70" s="18">
        <v>629</v>
      </c>
      <c r="C70" s="14"/>
      <c r="D70" s="21" t="s">
        <v>48</v>
      </c>
    </row>
    <row r="71" spans="1:6" x14ac:dyDescent="0.25">
      <c r="A71" s="15" t="s">
        <v>82</v>
      </c>
      <c r="B71" s="14">
        <f>30*94.6*3</f>
        <v>8514</v>
      </c>
      <c r="C71" s="14"/>
      <c r="D71" s="14" t="s">
        <v>60</v>
      </c>
    </row>
    <row r="72" spans="1:6" x14ac:dyDescent="0.25">
      <c r="A72" s="15" t="s">
        <v>20</v>
      </c>
      <c r="B72" s="14">
        <v>2000</v>
      </c>
      <c r="C72" s="14"/>
      <c r="D72" s="14" t="s">
        <v>4</v>
      </c>
    </row>
    <row r="73" spans="1:6" x14ac:dyDescent="0.25">
      <c r="A73" s="15" t="s">
        <v>5</v>
      </c>
      <c r="B73" s="14">
        <v>100</v>
      </c>
      <c r="C73" s="14"/>
      <c r="D73" s="14"/>
    </row>
    <row r="74" spans="1:6" x14ac:dyDescent="0.25">
      <c r="A74" s="15" t="s">
        <v>6</v>
      </c>
      <c r="B74" s="14">
        <v>6000</v>
      </c>
      <c r="C74" s="14"/>
      <c r="D74" s="14"/>
    </row>
    <row r="75" spans="1:6" x14ac:dyDescent="0.25">
      <c r="A75" s="15" t="s">
        <v>7</v>
      </c>
      <c r="B75" s="14">
        <v>3000</v>
      </c>
      <c r="C75" s="14"/>
      <c r="D75" s="14" t="s">
        <v>84</v>
      </c>
    </row>
    <row r="76" spans="1:6" x14ac:dyDescent="0.25">
      <c r="A76" s="15" t="s">
        <v>8</v>
      </c>
      <c r="B76" s="14">
        <v>0</v>
      </c>
      <c r="C76" s="14"/>
      <c r="D76" s="14" t="s">
        <v>9</v>
      </c>
    </row>
    <row r="77" spans="1:6" x14ac:dyDescent="0.25">
      <c r="A77" s="15" t="s">
        <v>10</v>
      </c>
      <c r="B77" s="14">
        <f>700*4</f>
        <v>2800</v>
      </c>
      <c r="C77" s="14"/>
      <c r="D77" s="14" t="s">
        <v>107</v>
      </c>
    </row>
    <row r="78" spans="1:6" x14ac:dyDescent="0.25">
      <c r="A78" s="15" t="s">
        <v>115</v>
      </c>
      <c r="B78" s="14">
        <v>3000</v>
      </c>
      <c r="C78" s="14"/>
      <c r="D78" s="14"/>
    </row>
    <row r="79" spans="1:6" x14ac:dyDescent="0.25">
      <c r="A79" s="15" t="s">
        <v>11</v>
      </c>
      <c r="B79" s="14">
        <v>2500</v>
      </c>
      <c r="C79" s="14"/>
      <c r="D79" s="14" t="s">
        <v>21</v>
      </c>
    </row>
    <row r="80" spans="1:6" x14ac:dyDescent="0.25">
      <c r="A80" s="15" t="s">
        <v>34</v>
      </c>
      <c r="B80" s="14">
        <v>0</v>
      </c>
      <c r="C80" s="14">
        <v>0</v>
      </c>
      <c r="D80" s="14"/>
    </row>
    <row r="81" spans="1:4" x14ac:dyDescent="0.25">
      <c r="A81" s="15" t="s">
        <v>12</v>
      </c>
      <c r="B81" s="14">
        <v>500</v>
      </c>
      <c r="C81" s="14"/>
      <c r="D81" s="14" t="s">
        <v>64</v>
      </c>
    </row>
    <row r="82" spans="1:4" ht="31.5" x14ac:dyDescent="0.25">
      <c r="A82" s="17" t="s">
        <v>28</v>
      </c>
      <c r="B82" s="20">
        <v>12800</v>
      </c>
      <c r="C82" s="14"/>
      <c r="D82" s="21" t="s">
        <v>80</v>
      </c>
    </row>
    <row r="83" spans="1:4" x14ac:dyDescent="0.25">
      <c r="A83" s="15" t="s">
        <v>13</v>
      </c>
      <c r="B83" s="14">
        <v>2000</v>
      </c>
      <c r="C83" s="14"/>
      <c r="D83" s="14" t="s">
        <v>56</v>
      </c>
    </row>
    <row r="84" spans="1:4" x14ac:dyDescent="0.25">
      <c r="A84" s="15"/>
      <c r="B84" s="16">
        <f>SUM(B47:B83)</f>
        <v>118757</v>
      </c>
      <c r="C84" s="14"/>
      <c r="D84" s="14"/>
    </row>
    <row r="85" spans="1:4" x14ac:dyDescent="0.25">
      <c r="A85" s="14"/>
      <c r="B85" s="14"/>
      <c r="C85" s="14"/>
      <c r="D85" s="14"/>
    </row>
    <row r="86" spans="1:4" x14ac:dyDescent="0.25">
      <c r="A86" s="14"/>
      <c r="B86" s="14"/>
      <c r="C86" s="14"/>
      <c r="D86" s="14"/>
    </row>
    <row r="87" spans="1:4" x14ac:dyDescent="0.25">
      <c r="A87" s="30" t="s">
        <v>116</v>
      </c>
      <c r="B87" s="31">
        <f>+B40</f>
        <v>124900</v>
      </c>
      <c r="C87" s="14"/>
      <c r="D87" s="14"/>
    </row>
    <row r="88" spans="1:4" x14ac:dyDescent="0.25">
      <c r="A88" s="30" t="s">
        <v>54</v>
      </c>
      <c r="B88" s="29">
        <f>+B84</f>
        <v>118757</v>
      </c>
      <c r="C88" s="14"/>
      <c r="D88" s="14"/>
    </row>
    <row r="89" spans="1:4" x14ac:dyDescent="0.25">
      <c r="A89" s="30" t="s">
        <v>55</v>
      </c>
      <c r="B89" s="29">
        <f>B44</f>
        <v>6000</v>
      </c>
      <c r="C89" s="14"/>
      <c r="D89" s="14"/>
    </row>
    <row r="90" spans="1:4" x14ac:dyDescent="0.25">
      <c r="A90" s="30" t="s">
        <v>109</v>
      </c>
      <c r="B90" s="32">
        <f>SUM(B87:B89)*1%</f>
        <v>2496.5700000000002</v>
      </c>
      <c r="C90" s="14"/>
      <c r="D90" s="14"/>
    </row>
    <row r="91" spans="1:4" x14ac:dyDescent="0.25">
      <c r="A91" s="30" t="s">
        <v>117</v>
      </c>
      <c r="B91" s="31">
        <f>SUM(B87:B90)</f>
        <v>252153.57</v>
      </c>
      <c r="C91" s="14"/>
      <c r="D91" s="14"/>
    </row>
  </sheetData>
  <pageMargins left="0.75" right="0.75" top="1" bottom="1" header="0.5" footer="0.5"/>
  <pageSetup paperSize="9" scale="78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5B6A0B0-1AFA-402E-873D-52F23E607051}"/>
</file>

<file path=customXml/itemProps2.xml><?xml version="1.0" encoding="utf-8"?>
<ds:datastoreItem xmlns:ds="http://schemas.openxmlformats.org/officeDocument/2006/customXml" ds:itemID="{F7491238-F67D-4401-A26C-24B98C5AEC09}"/>
</file>

<file path=customXml/itemProps3.xml><?xml version="1.0" encoding="utf-8"?>
<ds:datastoreItem xmlns:ds="http://schemas.openxmlformats.org/officeDocument/2006/customXml" ds:itemID="{E32E52B5-5EA0-4C08-A78E-3674CCE0C4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SpAmCo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clark</dc:creator>
  <cp:lastModifiedBy>Fuller Katy (2017)</cp:lastModifiedBy>
  <cp:lastPrinted>2016-09-19T08:59:19Z</cp:lastPrinted>
  <dcterms:created xsi:type="dcterms:W3CDTF">2016-09-07T11:08:22Z</dcterms:created>
  <dcterms:modified xsi:type="dcterms:W3CDTF">2016-09-19T09:00:20Z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