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Slung Low - Flood/A_Budget/"/>
    </mc:Choice>
  </mc:AlternateContent>
  <bookViews>
    <workbookView xWindow="0" yWindow="0" windowWidth="28800" windowHeight="124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S14" i="1"/>
  <c r="S16" i="1" s="1"/>
  <c r="R14" i="1"/>
  <c r="Q14" i="1"/>
  <c r="Q16" i="1" s="1"/>
  <c r="P14" i="1"/>
  <c r="P16" i="1" s="1"/>
  <c r="P19" i="1"/>
  <c r="K10" i="1"/>
  <c r="I8" i="1"/>
  <c r="F12" i="1"/>
  <c r="D10" i="1"/>
  <c r="R19" i="1" l="1"/>
  <c r="R24" i="1" s="1"/>
  <c r="R16" i="1"/>
  <c r="Q19" i="1"/>
  <c r="Q24" i="1" s="1"/>
  <c r="S19" i="1"/>
  <c r="S24" i="1" s="1"/>
  <c r="L14" i="1"/>
  <c r="L10" i="1"/>
  <c r="K13" i="1"/>
  <c r="K9" i="1"/>
  <c r="J12" i="1"/>
  <c r="J8" i="1"/>
  <c r="I11" i="1"/>
  <c r="H14" i="1"/>
  <c r="H9" i="1"/>
  <c r="G12" i="1"/>
  <c r="G8" i="1"/>
  <c r="F11" i="1"/>
  <c r="E14" i="1"/>
  <c r="E10" i="1"/>
  <c r="D13" i="1"/>
  <c r="D9" i="1"/>
  <c r="C13" i="1"/>
  <c r="C9" i="1"/>
  <c r="H11" i="1"/>
  <c r="L13" i="1"/>
  <c r="L9" i="1"/>
  <c r="K12" i="1"/>
  <c r="K8" i="1"/>
  <c r="J11" i="1"/>
  <c r="I14" i="1"/>
  <c r="I10" i="1"/>
  <c r="H13" i="1"/>
  <c r="H8" i="1"/>
  <c r="G11" i="1"/>
  <c r="F14" i="1"/>
  <c r="F10" i="1"/>
  <c r="E13" i="1"/>
  <c r="E9" i="1"/>
  <c r="D12" i="1"/>
  <c r="D8" i="1"/>
  <c r="C12" i="1"/>
  <c r="L12" i="1"/>
  <c r="L8" i="1"/>
  <c r="K11" i="1"/>
  <c r="J14" i="1"/>
  <c r="J10" i="1"/>
  <c r="I13" i="1"/>
  <c r="I9" i="1"/>
  <c r="H12" i="1"/>
  <c r="G14" i="1"/>
  <c r="G10" i="1"/>
  <c r="F13" i="1"/>
  <c r="F9" i="1"/>
  <c r="E12" i="1"/>
  <c r="E8" i="1"/>
  <c r="D11" i="1"/>
  <c r="C8" i="1"/>
  <c r="C11" i="1"/>
  <c r="D14" i="1"/>
  <c r="G9" i="1"/>
  <c r="I12" i="1"/>
  <c r="K14" i="1"/>
  <c r="C10" i="1"/>
  <c r="E11" i="1"/>
  <c r="G13" i="1"/>
  <c r="J9" i="1"/>
  <c r="L11" i="1"/>
  <c r="P24" i="1"/>
  <c r="P21" i="1"/>
  <c r="Q21" i="1"/>
  <c r="Q22" i="1" s="1"/>
  <c r="C14" i="1"/>
  <c r="F8" i="1"/>
  <c r="H10" i="1"/>
  <c r="J13" i="1"/>
  <c r="R21" i="1" l="1"/>
  <c r="R22" i="1" s="1"/>
  <c r="R26" i="1" s="1"/>
  <c r="R28" i="1" s="1"/>
  <c r="S21" i="1"/>
  <c r="S22" i="1" s="1"/>
  <c r="S26" i="1" s="1"/>
  <c r="P22" i="1"/>
  <c r="P26" i="1" s="1"/>
  <c r="Q26" i="1"/>
  <c r="T26" i="1" l="1"/>
  <c r="R32" i="1"/>
  <c r="R33" i="1" s="1"/>
  <c r="P28" i="1"/>
  <c r="P32" i="1"/>
  <c r="S32" i="1"/>
  <c r="S28" i="1"/>
  <c r="Q28" i="1"/>
  <c r="Q32" i="1"/>
  <c r="R34" i="1" l="1"/>
  <c r="R35" i="1" s="1"/>
  <c r="Q34" i="1"/>
  <c r="Q33" i="1"/>
  <c r="P33" i="1"/>
  <c r="P29" i="1" s="1"/>
  <c r="P34" i="1"/>
  <c r="S34" i="1"/>
  <c r="S33" i="1"/>
  <c r="T28" i="1"/>
  <c r="R29" i="1" l="1"/>
  <c r="S35" i="1"/>
  <c r="Q35" i="1"/>
  <c r="Q29" i="1"/>
  <c r="S29" i="1"/>
  <c r="P35" i="1"/>
  <c r="T29" i="1" l="1"/>
  <c r="T27" i="1"/>
</calcChain>
</file>

<file path=xl/sharedStrings.xml><?xml version="1.0" encoding="utf-8"?>
<sst xmlns="http://schemas.openxmlformats.org/spreadsheetml/2006/main" count="60" uniqueCount="45">
  <si>
    <t xml:space="preserve">Slung Low - The Flood - Income projections </t>
  </si>
  <si>
    <t>Forecast</t>
  </si>
  <si>
    <t xml:space="preserve">Capacity </t>
  </si>
  <si>
    <t>Perfs</t>
  </si>
  <si>
    <t>Show</t>
  </si>
  <si>
    <t>Flood Part 2</t>
  </si>
  <si>
    <t>Flood Part 4</t>
  </si>
  <si>
    <t>Flood Part 2&amp;4</t>
  </si>
  <si>
    <t>Company</t>
  </si>
  <si>
    <t>Slung Low</t>
  </si>
  <si>
    <t xml:space="preserve">Percentage </t>
  </si>
  <si>
    <t>Venue</t>
  </si>
  <si>
    <t>Vic Dock</t>
  </si>
  <si>
    <t xml:space="preserve">Ticket Price </t>
  </si>
  <si>
    <t>Date</t>
  </si>
  <si>
    <t>April</t>
  </si>
  <si>
    <t>October</t>
  </si>
  <si>
    <t>Time</t>
  </si>
  <si>
    <t>TBC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</si>
  <si>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</si>
  <si>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</si>
  <si>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</si>
  <si>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</si>
  <si>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</si>
  <si>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</si>
  <si>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 @ £12.50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</si>
  <si>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</si>
  <si>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</si>
  <si>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</si>
  <si>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</si>
  <si>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</si>
  <si>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</si>
  <si>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</si>
  <si>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</si>
  <si>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</si>
  <si>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</si>
  <si>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Merchant fee / Spektrix</t>
  </si>
  <si>
    <t>VAT element</t>
  </si>
  <si>
    <t>Net Box Office Contribution</t>
  </si>
  <si>
    <t>Models</t>
  </si>
  <si>
    <t xml:space="preserve"> Box Office Data</t>
  </si>
  <si>
    <t>Total Box Office</t>
  </si>
  <si>
    <t>Spektrix fee</t>
  </si>
  <si>
    <t>Merchant fee</t>
  </si>
  <si>
    <t xml:space="preserve">Total Box Office minus credit cards &amp; VAT 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</si>
</sst>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2"/>
      <name val="Geneva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4" fillId="0" borderId="0"/>
    <xf numFmtId="0" fontId="8" fillId="0" borderId="0" applyNumberFormat="0"/>
  </cellStyleXfs>
  <cellXfs count="63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9" fontId="0" fillId="2" borderId="8" xfId="0" applyNumberFormat="1" applyFill="1" applyBorder="1"/>
    <xf numFmtId="9" fontId="0" fillId="2" borderId="9" xfId="0" applyNumberFormat="1" applyFill="1" applyBorder="1"/>
    <xf numFmtId="6" fontId="0" fillId="2" borderId="10" xfId="0" applyNumberFormat="1" applyFill="1" applyBorder="1"/>
    <xf numFmtId="8" fontId="0" fillId="2" borderId="11" xfId="0" applyNumberFormat="1" applyFill="1" applyBorder="1"/>
    <xf numFmtId="6" fontId="0" fillId="2" borderId="11" xfId="0" applyNumberFormat="1" applyFill="1" applyBorder="1"/>
    <xf numFmtId="6" fontId="0" fillId="2" borderId="12" xfId="0" applyNumberFormat="1" applyFill="1" applyBorder="1"/>
    <xf numFmtId="6" fontId="0" fillId="0" borderId="0" xfId="0" applyNumberFormat="1" applyBorder="1"/>
    <xf numFmtId="9" fontId="0" fillId="2" borderId="8" xfId="1" applyNumberFormat="1" applyFont="1" applyFill="1" applyBorder="1"/>
    <xf numFmtId="6" fontId="0" fillId="0" borderId="6" xfId="0" applyNumberFormat="1" applyBorder="1"/>
    <xf numFmtId="6" fontId="0" fillId="0" borderId="5" xfId="0" applyNumberFormat="1" applyBorder="1"/>
    <xf numFmtId="6" fontId="0" fillId="0" borderId="7" xfId="0" applyNumberFormat="1" applyBorder="1"/>
    <xf numFmtId="6" fontId="0" fillId="4" borderId="0" xfId="0" applyNumberFormat="1" applyFill="1" applyBorder="1"/>
    <xf numFmtId="6" fontId="0" fillId="4" borderId="6" xfId="0" applyNumberFormat="1" applyFill="1" applyBorder="1"/>
    <xf numFmtId="6" fontId="0" fillId="4" borderId="5" xfId="0" applyNumberFormat="1" applyFill="1" applyBorder="1"/>
    <xf numFmtId="1" fontId="0" fillId="2" borderId="0" xfId="0" applyNumberFormat="1" applyFill="1"/>
    <xf numFmtId="0" fontId="3" fillId="0" borderId="0" xfId="3" applyFont="1"/>
    <xf numFmtId="0" fontId="6" fillId="0" borderId="13" xfId="4" applyNumberFormat="1" applyFont="1" applyBorder="1" applyAlignment="1"/>
    <xf numFmtId="0" fontId="7" fillId="6" borderId="13" xfId="4" applyNumberFormat="1" applyFont="1" applyFill="1" applyBorder="1" applyAlignment="1"/>
    <xf numFmtId="0" fontId="3" fillId="6" borderId="13" xfId="4" applyNumberFormat="1" applyFont="1" applyFill="1" applyBorder="1" applyAlignment="1"/>
    <xf numFmtId="164" fontId="3" fillId="6" borderId="13" xfId="4" applyFont="1" applyFill="1" applyBorder="1" applyAlignment="1"/>
    <xf numFmtId="164" fontId="3" fillId="0" borderId="13" xfId="4" applyFont="1" applyFill="1" applyBorder="1" applyAlignment="1"/>
    <xf numFmtId="164" fontId="3" fillId="6" borderId="13" xfId="4" applyFont="1" applyFill="1" applyBorder="1" applyAlignment="1">
      <alignment horizontal="left"/>
    </xf>
    <xf numFmtId="164" fontId="3" fillId="0" borderId="13" xfId="4" applyFont="1" applyFill="1" applyBorder="1"/>
    <xf numFmtId="164" fontId="3" fillId="0" borderId="13" xfId="4" applyFont="1" applyBorder="1" applyAlignment="1"/>
    <xf numFmtId="0" fontId="3" fillId="0" borderId="13" xfId="4" applyNumberFormat="1" applyFont="1" applyBorder="1" applyAlignment="1">
      <alignment horizontal="left"/>
    </xf>
    <xf numFmtId="164" fontId="7" fillId="0" borderId="13" xfId="4" applyFont="1" applyBorder="1"/>
    <xf numFmtId="164" fontId="3" fillId="0" borderId="13" xfId="4" applyFont="1" applyBorder="1"/>
    <xf numFmtId="164" fontId="6" fillId="0" borderId="13" xfId="4" applyFont="1" applyBorder="1"/>
    <xf numFmtId="164" fontId="5" fillId="7" borderId="14" xfId="4" applyFont="1" applyFill="1" applyBorder="1"/>
    <xf numFmtId="0" fontId="5" fillId="0" borderId="10" xfId="3" applyFont="1" applyBorder="1" applyAlignment="1">
      <alignment horizontal="center"/>
    </xf>
    <xf numFmtId="164" fontId="5" fillId="0" borderId="11" xfId="4" applyFont="1" applyBorder="1" applyAlignment="1">
      <alignment horizontal="center"/>
    </xf>
    <xf numFmtId="0" fontId="5" fillId="0" borderId="13" xfId="3" applyFont="1" applyBorder="1" applyAlignment="1">
      <alignment horizontal="right" vertical="top" wrapText="1"/>
    </xf>
    <xf numFmtId="0" fontId="5" fillId="0" borderId="11" xfId="3" applyFont="1" applyFill="1" applyBorder="1" applyAlignment="1">
      <alignment horizontal="center" vertical="top" wrapText="1"/>
    </xf>
    <xf numFmtId="0" fontId="3" fillId="4" borderId="11" xfId="3" applyFont="1" applyFill="1" applyBorder="1" applyAlignment="1">
      <alignment horizontal="center" wrapText="1"/>
    </xf>
    <xf numFmtId="14" fontId="3" fillId="4" borderId="11" xfId="3" applyNumberFormat="1" applyFont="1" applyFill="1" applyBorder="1" applyAlignment="1">
      <alignment horizontal="center" wrapText="1"/>
    </xf>
    <xf numFmtId="14" fontId="3" fillId="0" borderId="11" xfId="3" applyNumberFormat="1" applyFont="1" applyBorder="1" applyAlignment="1">
      <alignment horizontal="center" wrapText="1"/>
    </xf>
    <xf numFmtId="164" fontId="3" fillId="0" borderId="11" xfId="4" applyFont="1" applyBorder="1" applyAlignment="1"/>
    <xf numFmtId="164" fontId="7" fillId="0" borderId="11" xfId="4" quotePrefix="1" applyFont="1" applyBorder="1" applyAlignment="1">
      <alignment horizontal="right"/>
    </xf>
    <xf numFmtId="164" fontId="7" fillId="8" borderId="11" xfId="4" quotePrefix="1" applyFont="1" applyFill="1" applyBorder="1" applyAlignment="1">
      <alignment horizontal="right"/>
    </xf>
    <xf numFmtId="9" fontId="7" fillId="8" borderId="11" xfId="1" applyFont="1" applyFill="1" applyBorder="1"/>
    <xf numFmtId="164" fontId="7" fillId="6" borderId="11" xfId="4" applyFont="1" applyFill="1" applyBorder="1"/>
    <xf numFmtId="165" fontId="7" fillId="0" borderId="11" xfId="2" applyNumberFormat="1" applyFont="1" applyFill="1" applyBorder="1"/>
    <xf numFmtId="2" fontId="7" fillId="8" borderId="11" xfId="4" applyNumberFormat="1" applyFont="1" applyFill="1" applyBorder="1"/>
    <xf numFmtId="9" fontId="7" fillId="0" borderId="11" xfId="1" applyFont="1" applyFill="1" applyBorder="1"/>
    <xf numFmtId="1" fontId="7" fillId="0" borderId="11" xfId="4" applyNumberFormat="1" applyFont="1" applyFill="1" applyBorder="1"/>
    <xf numFmtId="43" fontId="5" fillId="6" borderId="11" xfId="4" applyNumberFormat="1" applyFont="1" applyFill="1" applyBorder="1" applyAlignment="1">
      <alignment horizontal="right"/>
    </xf>
    <xf numFmtId="2" fontId="5" fillId="6" borderId="11" xfId="4" applyNumberFormat="1" applyFont="1" applyFill="1" applyBorder="1"/>
    <xf numFmtId="164" fontId="3" fillId="8" borderId="11" xfId="4" applyFont="1" applyFill="1" applyBorder="1"/>
    <xf numFmtId="164" fontId="3" fillId="0" borderId="11" xfId="4" applyFont="1" applyBorder="1"/>
    <xf numFmtId="164" fontId="3" fillId="4" borderId="11" xfId="4" applyFont="1" applyFill="1" applyBorder="1"/>
    <xf numFmtId="164" fontId="5" fillId="7" borderId="1" xfId="4" applyFont="1" applyFill="1" applyBorder="1"/>
    <xf numFmtId="164" fontId="2" fillId="9" borderId="15" xfId="0" applyNumberFormat="1" applyFont="1" applyFill="1" applyBorder="1"/>
    <xf numFmtId="43" fontId="3" fillId="0" borderId="0" xfId="3" applyNumberFormat="1" applyFont="1"/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5" fillId="0" borderId="2" xfId="4" applyFont="1" applyBorder="1" applyAlignment="1">
      <alignment horizontal="left" vertical="center"/>
    </xf>
    <xf numFmtId="164" fontId="5" fillId="0" borderId="13" xfId="4" applyFont="1" applyBorder="1" applyAlignment="1">
      <alignment horizontal="left" vertical="center"/>
    </xf>
  </cellXfs>
  <cellStyles count="6">
    <cellStyle name="Comma" xfId="2" builtinId="3"/>
    <cellStyle name="Geneva" xfId="5"/>
    <cellStyle name="Normal" xfId="0" builtinId="0"/>
    <cellStyle name="Normal 3" xfId="3"/>
    <cellStyle name="Normal_Showact2000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F12" zoomScale="90" zoomScaleNormal="90" workbookViewId="0">
      <selection activeCell="S6" sqref="S1:S1048576"/>
    </sheetView>
  </sheetViews>
  <sheetFormatPr defaultRowHeight="15"/>
  <cols>
    <col min="2" max="2" width="10.7109375" bestFit="1" customWidth="1"/>
    <col min="3" max="3" width="12.5703125" bestFit="1" customWidth="1"/>
    <col min="5" max="12" width="10" bestFit="1" customWidth="1"/>
    <col min="15" max="15" width="44.7109375" style="19" bestFit="1" customWidth="1"/>
    <col min="16" max="19" width="15.140625" style="19" customWidth="1"/>
  </cols>
  <sheetData>
    <row r="1" spans="1:19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P1"/>
      <c r="Q1"/>
      <c r="R1"/>
      <c r="S1"/>
    </row>
    <row r="2" spans="1:19">
      <c r="O2" s="61"/>
      <c r="P2" s="33" t="s">
        <v>1</v>
      </c>
      <c r="Q2" s="33" t="s">
        <v>1</v>
      </c>
      <c r="R2" s="33" t="s">
        <v>1</v>
      </c>
      <c r="S2" s="33" t="s">
        <v>1</v>
      </c>
    </row>
    <row r="3" spans="1:19">
      <c r="B3" s="2" t="s">
        <v>2</v>
      </c>
      <c r="C3" s="18">
        <f>SUM(350)</f>
        <v>350</v>
      </c>
      <c r="F3" s="2" t="s">
        <v>3</v>
      </c>
      <c r="G3" s="1">
        <v>5</v>
      </c>
      <c r="O3" s="62"/>
      <c r="P3" s="34"/>
      <c r="Q3" s="34"/>
      <c r="R3" s="34"/>
      <c r="S3" s="34"/>
    </row>
    <row r="4" spans="1:19">
      <c r="O4" s="35" t="s">
        <v>4</v>
      </c>
      <c r="P4" s="36" t="s">
        <v>5</v>
      </c>
      <c r="Q4" s="36" t="s">
        <v>5</v>
      </c>
      <c r="R4" s="36" t="s">
        <v>6</v>
      </c>
      <c r="S4" s="36" t="s">
        <v>7</v>
      </c>
    </row>
    <row r="5" spans="1:19">
      <c r="O5" s="35" t="s">
        <v>8</v>
      </c>
      <c r="P5" s="36" t="s">
        <v>9</v>
      </c>
      <c r="Q5" s="36" t="s">
        <v>9</v>
      </c>
      <c r="R5" s="36" t="s">
        <v>9</v>
      </c>
      <c r="S5" s="36" t="s">
        <v>9</v>
      </c>
    </row>
    <row r="6" spans="1:19"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60"/>
      <c r="O6" s="35" t="s">
        <v>11</v>
      </c>
      <c r="P6" s="37" t="s">
        <v>12</v>
      </c>
      <c r="Q6" s="37" t="s">
        <v>12</v>
      </c>
      <c r="R6" s="37" t="s">
        <v>12</v>
      </c>
      <c r="S6" s="37" t="s">
        <v>12</v>
      </c>
    </row>
    <row r="7" spans="1:19">
      <c r="B7" s="3" t="s">
        <v>13</v>
      </c>
      <c r="C7" s="11">
        <v>0.1</v>
      </c>
      <c r="D7" s="4">
        <v>0.2</v>
      </c>
      <c r="E7" s="4">
        <v>0.3</v>
      </c>
      <c r="F7" s="4">
        <v>0.4</v>
      </c>
      <c r="G7" s="4">
        <v>0.5</v>
      </c>
      <c r="H7" s="4">
        <v>0.6</v>
      </c>
      <c r="I7" s="4">
        <v>0.7</v>
      </c>
      <c r="J7" s="4">
        <v>0.8</v>
      </c>
      <c r="K7" s="4">
        <v>0.9</v>
      </c>
      <c r="L7" s="5">
        <v>1</v>
      </c>
      <c r="O7" s="35" t="s">
        <v>14</v>
      </c>
      <c r="P7" s="38" t="s">
        <v>15</v>
      </c>
      <c r="Q7" s="38" t="s">
        <v>16</v>
      </c>
      <c r="R7" s="38" t="s">
        <v>16</v>
      </c>
      <c r="S7" s="38" t="s">
        <v>16</v>
      </c>
    </row>
    <row r="8" spans="1:19">
      <c r="B8" s="6">
        <v>5</v>
      </c>
      <c r="C8" s="10">
        <f>C7*B8*C3*G3</f>
        <v>875</v>
      </c>
      <c r="D8" s="10">
        <f>D7*B8*C3*G3</f>
        <v>1750</v>
      </c>
      <c r="E8" s="10">
        <f>E7*B8*C3*G3</f>
        <v>2625</v>
      </c>
      <c r="F8" s="10">
        <f>F7*B8*C3*G3</f>
        <v>3500</v>
      </c>
      <c r="G8" s="10">
        <f>G7*B8*C3*G3</f>
        <v>4375</v>
      </c>
      <c r="H8" s="15">
        <f>H7*B8*C3*G3</f>
        <v>5250</v>
      </c>
      <c r="I8" s="10">
        <f>I7*B8*C3*G3</f>
        <v>6125</v>
      </c>
      <c r="J8" s="10">
        <f>J7*B8*C3*G3</f>
        <v>7000</v>
      </c>
      <c r="K8" s="10">
        <f>K7*B8*C3*G3</f>
        <v>7875</v>
      </c>
      <c r="L8" s="13">
        <f>L7*B8*C3*G3</f>
        <v>8750</v>
      </c>
      <c r="O8" s="35" t="s">
        <v>17</v>
      </c>
      <c r="P8" s="38" t="s">
        <v>18</v>
      </c>
      <c r="Q8" s="38" t="s">
        <v>18</v>
      </c>
      <c r="R8" s="38" t="s">
        <v>18</v>
      </c>
      <c r="S8" s="38" t="s">
        <v>18</v>
      </c>
    </row>
    <row r="9" spans="1:19">
      <c r="B9" s="7">
        <v>7.5</v>
      </c>
      <c r="C9" s="10">
        <f>C7*B9*C3*G3</f>
        <v>1312.5</v>
      </c>
      <c r="D9" s="10">
        <f>D7*B9*C3*G3</f>
        <v>2625</v>
      </c>
      <c r="E9" s="10">
        <f>E7*B9*C3*G3</f>
        <v>3937.5</v>
      </c>
      <c r="F9" s="10">
        <f>F7*B9*C3*G3</f>
        <v>5250</v>
      </c>
      <c r="G9" s="10">
        <f>G7*B9*C3*G3</f>
        <v>6562.5</v>
      </c>
      <c r="H9" s="15">
        <f>H7*B9*C3*G3</f>
        <v>7875</v>
      </c>
      <c r="I9" s="10">
        <f>I7*B9*C3*G3</f>
        <v>9187.5</v>
      </c>
      <c r="J9" s="10">
        <f>J7*B9*C3*G3</f>
        <v>10500</v>
      </c>
      <c r="K9" s="10">
        <f>K7*B9*C3*G3</f>
        <v>11812.5</v>
      </c>
      <c r="L9" s="13">
        <f>L7*B9*C3*G3</f>
        <v>13125</v>
      </c>
      <c r="O9" s="35" t="s">
        <v>19</v>
      </c>
      <c r="P9" s="39"/>
      <c r="Q9" s="39"/>
      <c r="R9" s="39"/>
      <c r="S9" s="39"/>
    </row>
    <row r="10" spans="1:19">
      <c r="B10" s="8">
        <v>10</v>
      </c>
      <c r="C10" s="15">
        <f>C7*B10*C3*G3</f>
        <v>1750</v>
      </c>
      <c r="D10" s="15">
        <f>D7*B10*C3*G3</f>
        <v>3500</v>
      </c>
      <c r="E10" s="15">
        <f>E7*B10*C3*G3</f>
        <v>5250</v>
      </c>
      <c r="F10" s="15">
        <f>F7*B10*C3*G3</f>
        <v>7000</v>
      </c>
      <c r="G10" s="15">
        <f>G7*B10*C3*G3</f>
        <v>8750</v>
      </c>
      <c r="H10" s="15">
        <f>H7*B10*C3*G3</f>
        <v>10500</v>
      </c>
      <c r="I10" s="15">
        <f>I7*B10*C3*G3</f>
        <v>12250</v>
      </c>
      <c r="J10" s="15">
        <f>J7*B10*C3*G3</f>
        <v>14000</v>
      </c>
      <c r="K10" s="15">
        <f>K7*B10*C3*G3</f>
        <v>15750</v>
      </c>
      <c r="L10" s="17">
        <f>L7*B10*C3*G3</f>
        <v>17500</v>
      </c>
      <c r="O10" s="20" t="s">
        <v>20</v>
      </c>
      <c r="P10" s="40"/>
      <c r="Q10" s="40"/>
      <c r="R10" s="40"/>
      <c r="S10" s="40"/>
    </row>
    <row r="11" spans="1:19">
      <c r="B11" s="7">
        <v>12.5</v>
      </c>
      <c r="C11" s="15">
        <f>C7*B11*C3*G3</f>
        <v>2187.5</v>
      </c>
      <c r="D11" s="15">
        <f>D7*B11*C3*G3</f>
        <v>4375</v>
      </c>
      <c r="E11" s="15">
        <f>E7*B11*C3*G3</f>
        <v>6562.5</v>
      </c>
      <c r="F11" s="15">
        <f>F7*B11*C3*G3</f>
        <v>8750</v>
      </c>
      <c r="G11" s="15">
        <f>G7*B11*C3*G3</f>
        <v>10937.5</v>
      </c>
      <c r="H11" s="15">
        <f>H7*B11*C3*G3</f>
        <v>13125</v>
      </c>
      <c r="I11" s="15">
        <f>I7*B11*C3*G3</f>
        <v>15312.5</v>
      </c>
      <c r="J11" s="15">
        <f>J7*B11*C3*G3</f>
        <v>17500</v>
      </c>
      <c r="K11" s="15">
        <f>K7*B11*C3*G3</f>
        <v>19687.5</v>
      </c>
      <c r="L11" s="17">
        <f>L7*B11*C3*G3</f>
        <v>21875</v>
      </c>
      <c r="O11" s="21" t="s">
        <v>21</v>
      </c>
      <c r="P11" s="41"/>
      <c r="Q11" s="41"/>
      <c r="R11" s="41"/>
      <c r="S11" s="41"/>
    </row>
    <row r="12" spans="1:19">
      <c r="B12" s="8">
        <v>15</v>
      </c>
      <c r="C12" s="10">
        <f>C7*B12*C3*G3</f>
        <v>2625</v>
      </c>
      <c r="D12" s="10">
        <f>D7*B12*C3*G3</f>
        <v>5250</v>
      </c>
      <c r="E12" s="10">
        <f>E7*B12*C3*G3</f>
        <v>7875</v>
      </c>
      <c r="F12" s="10">
        <f>F7*B12*C3*G3</f>
        <v>10500</v>
      </c>
      <c r="G12" s="10">
        <f>G7*B12*C3*G3</f>
        <v>13125</v>
      </c>
      <c r="H12" s="15">
        <f>H7*B12*C3*G3</f>
        <v>15750</v>
      </c>
      <c r="I12" s="10">
        <f>I7*B12*C3*G3</f>
        <v>18375</v>
      </c>
      <c r="J12" s="10">
        <f>J7*B12*C3*G3</f>
        <v>21000</v>
      </c>
      <c r="K12" s="10">
        <f>K7*B12*C3*G3</f>
        <v>23625</v>
      </c>
      <c r="L12" s="13">
        <f>L7*B12*C3*G3</f>
        <v>26250</v>
      </c>
      <c r="O12" s="22" t="s">
        <v>22</v>
      </c>
      <c r="P12" s="42">
        <v>350</v>
      </c>
      <c r="Q12" s="42">
        <v>400</v>
      </c>
      <c r="R12" s="42">
        <v>400</v>
      </c>
      <c r="S12" s="42">
        <v>400</v>
      </c>
    </row>
    <row r="13" spans="1:19">
      <c r="B13" s="7">
        <v>17.5</v>
      </c>
      <c r="C13" s="10">
        <f>C7*B13*C3*G3</f>
        <v>3062.5</v>
      </c>
      <c r="D13" s="10">
        <f>D7*B13*C3*G3</f>
        <v>6125</v>
      </c>
      <c r="E13" s="10">
        <f>E7*B13*C3*G3</f>
        <v>9187.5</v>
      </c>
      <c r="F13" s="10">
        <f>F7*B13*C3*G3</f>
        <v>12250</v>
      </c>
      <c r="G13" s="10">
        <f>G7*B13*C3*G3</f>
        <v>15312.5</v>
      </c>
      <c r="H13" s="15">
        <f>H7*B13*C3*G3</f>
        <v>18375</v>
      </c>
      <c r="I13" s="10">
        <f>I7*B13*C3*G3</f>
        <v>21437.5</v>
      </c>
      <c r="J13" s="10">
        <f>J7*B13*C3*G3</f>
        <v>24500</v>
      </c>
      <c r="K13" s="10">
        <f>K7*B13*C3*G3</f>
        <v>27562.5</v>
      </c>
      <c r="L13" s="13">
        <f>L7*B13*C3*G3</f>
        <v>30625</v>
      </c>
      <c r="O13" s="23" t="s">
        <v>23</v>
      </c>
      <c r="P13" s="43">
        <v>1</v>
      </c>
      <c r="Q13" s="43">
        <v>0.7</v>
      </c>
      <c r="R13" s="43">
        <v>0.7</v>
      </c>
      <c r="S13" s="43">
        <v>0.7</v>
      </c>
    </row>
    <row r="14" spans="1:19">
      <c r="B14" s="9">
        <v>20</v>
      </c>
      <c r="C14" s="12">
        <f>C7*B14*C3*G3</f>
        <v>3500</v>
      </c>
      <c r="D14" s="12">
        <f>D7*B14*C3*G3</f>
        <v>7000</v>
      </c>
      <c r="E14" s="12">
        <f>E7*B14*C3*G3</f>
        <v>10500</v>
      </c>
      <c r="F14" s="12">
        <f>F7*B14*C3*G3</f>
        <v>14000</v>
      </c>
      <c r="G14" s="12">
        <f>G7*B14*C3*G3</f>
        <v>17500</v>
      </c>
      <c r="H14" s="16">
        <f>H7*B14*C3*G3</f>
        <v>21000</v>
      </c>
      <c r="I14" s="12">
        <f>I7*B14*C3*G3</f>
        <v>24500</v>
      </c>
      <c r="J14" s="12">
        <f>J7*B14*C3*G3</f>
        <v>28000</v>
      </c>
      <c r="K14" s="12">
        <f>K7*B14*C3*G3</f>
        <v>31500</v>
      </c>
      <c r="L14" s="14">
        <f>L7*B14*C3*G3</f>
        <v>35000</v>
      </c>
      <c r="O14" s="23" t="s">
        <v>24</v>
      </c>
      <c r="P14" s="44">
        <f t="shared" ref="P14" si="0">+P12*P13</f>
        <v>350</v>
      </c>
      <c r="Q14" s="44">
        <f t="shared" ref="Q14:R14" si="1">+Q12*Q13</f>
        <v>280</v>
      </c>
      <c r="R14" s="44">
        <f t="shared" si="1"/>
        <v>280</v>
      </c>
      <c r="S14" s="44">
        <f t="shared" ref="S14" si="2">+S12*S13</f>
        <v>280</v>
      </c>
    </row>
    <row r="15" spans="1:19">
      <c r="O15" s="24" t="s">
        <v>25</v>
      </c>
      <c r="P15" s="43">
        <v>0.8</v>
      </c>
      <c r="Q15" s="43">
        <v>0.8</v>
      </c>
      <c r="R15" s="43">
        <v>0.8</v>
      </c>
      <c r="S15" s="43">
        <v>0.8</v>
      </c>
    </row>
    <row r="16" spans="1:19">
      <c r="O16" s="24" t="s">
        <v>26</v>
      </c>
      <c r="P16" s="45">
        <f>+P14*P15</f>
        <v>280</v>
      </c>
      <c r="Q16" s="45">
        <f>+Q14*Q15</f>
        <v>224</v>
      </c>
      <c r="R16" s="45">
        <f>+R14*R15</f>
        <v>224</v>
      </c>
      <c r="S16" s="45">
        <f>+S14*S15</f>
        <v>224</v>
      </c>
    </row>
    <row r="17" spans="15:20">
      <c r="O17" s="24" t="s">
        <v>27</v>
      </c>
      <c r="P17" s="46">
        <v>12.5</v>
      </c>
      <c r="Q17" s="46">
        <v>12.5</v>
      </c>
      <c r="R17" s="46">
        <v>12.5</v>
      </c>
      <c r="S17" s="46">
        <v>20</v>
      </c>
    </row>
    <row r="18" spans="15:20">
      <c r="O18" s="24" t="s">
        <v>28</v>
      </c>
      <c r="P18" s="47">
        <v>0.2</v>
      </c>
      <c r="Q18" s="47">
        <v>0.2</v>
      </c>
      <c r="R18" s="47">
        <v>0.2</v>
      </c>
      <c r="S18" s="47">
        <v>0.2</v>
      </c>
    </row>
    <row r="19" spans="15:20">
      <c r="O19" s="24" t="s">
        <v>29</v>
      </c>
      <c r="P19" s="48">
        <f>+P18*P14</f>
        <v>70</v>
      </c>
      <c r="Q19" s="48">
        <f>+Q18*Q14</f>
        <v>56</v>
      </c>
      <c r="R19" s="48">
        <f>+R18*R14</f>
        <v>56</v>
      </c>
      <c r="S19" s="48">
        <f>+S18*S14</f>
        <v>56</v>
      </c>
    </row>
    <row r="20" spans="15:20">
      <c r="O20" s="24" t="s">
        <v>30</v>
      </c>
      <c r="P20" s="46">
        <v>10</v>
      </c>
      <c r="Q20" s="46">
        <v>10</v>
      </c>
      <c r="R20" s="46">
        <v>10</v>
      </c>
      <c r="S20" s="46">
        <v>17.5</v>
      </c>
    </row>
    <row r="21" spans="15:20">
      <c r="O21" s="25" t="s">
        <v>31</v>
      </c>
      <c r="P21" s="49">
        <f>+(P19*P20)+(P16*P17)</f>
        <v>4200</v>
      </c>
      <c r="Q21" s="49">
        <f>+(Q19*Q20)+(Q16*Q17)</f>
        <v>3360</v>
      </c>
      <c r="R21" s="49">
        <f>+(R19*R20)+(R16*R17)</f>
        <v>3360</v>
      </c>
      <c r="S21" s="49">
        <f>+(S19*S20)+(S16*S17)</f>
        <v>5460</v>
      </c>
    </row>
    <row r="22" spans="15:20">
      <c r="O22" s="23" t="s">
        <v>32</v>
      </c>
      <c r="P22" s="50">
        <f t="shared" ref="P22" si="3">+IF(P21=0,0,P21/(P16+P19))</f>
        <v>12</v>
      </c>
      <c r="Q22" s="50">
        <f t="shared" ref="Q22:R22" si="4">+IF(Q21=0,0,Q21/(Q16+Q19))</f>
        <v>12</v>
      </c>
      <c r="R22" s="50">
        <f t="shared" si="4"/>
        <v>12</v>
      </c>
      <c r="S22" s="50">
        <f t="shared" ref="S22" si="5">+IF(S21=0,0,S21/(S16+S19))</f>
        <v>19.5</v>
      </c>
    </row>
    <row r="23" spans="15:20">
      <c r="O23" s="26" t="s">
        <v>33</v>
      </c>
      <c r="P23" s="51">
        <v>5</v>
      </c>
      <c r="Q23" s="51">
        <v>4</v>
      </c>
      <c r="R23" s="51">
        <v>8</v>
      </c>
      <c r="S23" s="51">
        <v>6.5</v>
      </c>
    </row>
    <row r="24" spans="15:20">
      <c r="O24" s="27" t="s">
        <v>34</v>
      </c>
      <c r="P24" s="52">
        <f>P23*(P19+P16)</f>
        <v>1750</v>
      </c>
      <c r="Q24" s="52">
        <f>Q23*(Q19+Q16)</f>
        <v>1120</v>
      </c>
      <c r="R24" s="52">
        <f>R23*(R19+R16)</f>
        <v>2240</v>
      </c>
      <c r="S24" s="52">
        <f>S23*(S19+S16)</f>
        <v>1820</v>
      </c>
    </row>
    <row r="25" spans="15:20" ht="15.75" thickBot="1">
      <c r="O25" s="27"/>
      <c r="P25" s="52"/>
      <c r="Q25" s="52"/>
      <c r="R25" s="52"/>
      <c r="S25" s="52"/>
    </row>
    <row r="26" spans="15:20" ht="15.75" thickBot="1">
      <c r="O26" s="28" t="s">
        <v>35</v>
      </c>
      <c r="P26" s="53">
        <f>P24*P22</f>
        <v>21000</v>
      </c>
      <c r="Q26" s="53">
        <f>Q24*Q22</f>
        <v>13440</v>
      </c>
      <c r="R26" s="53">
        <f>R24*R22</f>
        <v>26880</v>
      </c>
      <c r="S26" s="53">
        <f>S24*S22</f>
        <v>35490</v>
      </c>
      <c r="T26" s="55">
        <f>SUM(P26:S26)</f>
        <v>96810</v>
      </c>
    </row>
    <row r="27" spans="15:20" ht="15.75" thickBot="1">
      <c r="O27" s="28" t="s">
        <v>36</v>
      </c>
      <c r="P27" s="52"/>
      <c r="Q27" s="52"/>
      <c r="R27" s="52"/>
      <c r="S27" s="52"/>
      <c r="T27" s="55">
        <f t="shared" ref="T27:T28" si="6">SUM(P27:S27)</f>
        <v>0</v>
      </c>
    </row>
    <row r="28" spans="15:20" ht="15.75" thickBot="1">
      <c r="O28" s="28" t="s">
        <v>37</v>
      </c>
      <c r="P28" s="52">
        <f>-P26/6</f>
        <v>-3500</v>
      </c>
      <c r="Q28" s="52">
        <f>-Q26/6</f>
        <v>-2240</v>
      </c>
      <c r="R28" s="52">
        <f>-R26/6</f>
        <v>-4480</v>
      </c>
      <c r="S28" s="52">
        <f>-S26/6</f>
        <v>-5915</v>
      </c>
      <c r="T28" s="55">
        <f t="shared" si="6"/>
        <v>-16135</v>
      </c>
    </row>
    <row r="29" spans="15:20" ht="15.75" thickBot="1">
      <c r="O29" s="54" t="s">
        <v>38</v>
      </c>
      <c r="P29" s="54">
        <f>+P26+P27+P28</f>
        <v>17500</v>
      </c>
      <c r="Q29" s="54">
        <f>+Q26+Q27+Q28</f>
        <v>11200</v>
      </c>
      <c r="R29" s="54">
        <f>+R26+R27+R28</f>
        <v>22400</v>
      </c>
      <c r="S29" s="32">
        <f>+S26+S27+S28</f>
        <v>29575</v>
      </c>
      <c r="T29" s="55">
        <f>SUM(P29:S29)</f>
        <v>80675</v>
      </c>
    </row>
    <row r="30" spans="15:20">
      <c r="O30" s="31" t="s">
        <v>39</v>
      </c>
      <c r="P30" s="30"/>
      <c r="Q30" s="30"/>
      <c r="R30" s="30"/>
      <c r="S30" s="30"/>
    </row>
    <row r="31" spans="15:20">
      <c r="O31" s="29" t="s">
        <v>40</v>
      </c>
      <c r="P31" s="30"/>
      <c r="Q31" s="30"/>
      <c r="R31" s="30"/>
      <c r="S31" s="30"/>
    </row>
    <row r="32" spans="15:20">
      <c r="O32" s="30" t="s">
        <v>41</v>
      </c>
      <c r="P32" s="30">
        <f>P26</f>
        <v>21000</v>
      </c>
      <c r="Q32" s="30">
        <f>Q26</f>
        <v>13440</v>
      </c>
      <c r="R32" s="30">
        <f>R26</f>
        <v>26880</v>
      </c>
      <c r="S32" s="30">
        <f>S26</f>
        <v>35490</v>
      </c>
    </row>
    <row r="33" spans="15:19">
      <c r="O33" s="30" t="s">
        <v>42</v>
      </c>
      <c r="P33" s="30">
        <f t="shared" ref="P33:Q33" si="7">-P32*0.013</f>
        <v>-273</v>
      </c>
      <c r="Q33" s="30">
        <f t="shared" si="7"/>
        <v>-174.72</v>
      </c>
      <c r="R33" s="30">
        <f t="shared" ref="R33:S33" si="8">-R32*0.013</f>
        <v>-349.44</v>
      </c>
      <c r="S33" s="30">
        <f t="shared" si="8"/>
        <v>-461.37</v>
      </c>
    </row>
    <row r="34" spans="15:19">
      <c r="O34" s="30" t="s">
        <v>43</v>
      </c>
      <c r="P34" s="30">
        <f t="shared" ref="P34:Q34" si="9">-P32*0.019</f>
        <v>-399</v>
      </c>
      <c r="Q34" s="30">
        <f t="shared" si="9"/>
        <v>-255.35999999999999</v>
      </c>
      <c r="R34" s="30">
        <f t="shared" ref="R34:S34" si="10">-R32*0.019</f>
        <v>-510.71999999999997</v>
      </c>
      <c r="S34" s="30">
        <f t="shared" si="10"/>
        <v>-674.31</v>
      </c>
    </row>
    <row r="35" spans="15:19">
      <c r="O35" s="30" t="s">
        <v>44</v>
      </c>
      <c r="P35" s="30">
        <f>+P32+P33+P34+P28</f>
        <v>16828</v>
      </c>
      <c r="Q35" s="30">
        <f>+Q32+Q33+Q34+Q28</f>
        <v>10769.92</v>
      </c>
      <c r="R35" s="30">
        <f>+R32+R33+R34+R28</f>
        <v>21539.84</v>
      </c>
      <c r="S35" s="30">
        <f>+S32+S33+S34+S28</f>
        <v>28439.32</v>
      </c>
    </row>
    <row r="36" spans="15:19">
      <c r="O36" s="30"/>
      <c r="P36" s="30"/>
      <c r="Q36" s="30"/>
      <c r="R36" s="30"/>
      <c r="S36" s="30"/>
    </row>
    <row r="40" spans="15:19">
      <c r="P40" s="56"/>
    </row>
  </sheetData>
  <mergeCells count="3">
    <mergeCell ref="A1:L1"/>
    <mergeCell ref="B6:L6"/>
    <mergeCell ref="O2:O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881ED-B355-472E-A3F4-710637ECE8C9}"/>
</file>

<file path=customXml/itemProps2.xml><?xml version="1.0" encoding="utf-8"?>
<ds:datastoreItem xmlns:ds="http://schemas.openxmlformats.org/officeDocument/2006/customXml" ds:itemID="{FC9365FF-F384-4066-8ACC-E1360697D04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80129174-c05c-43cc-8e32-21fcbdfe51b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E553B8F-6350-4CC5-80F9-2653D815B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Harley Glenn (2017)</cp:lastModifiedBy>
  <cp:revision/>
  <dcterms:created xsi:type="dcterms:W3CDTF">2017-01-04T11:54:40Z</dcterms:created>
  <dcterms:modified xsi:type="dcterms:W3CDTF">2017-04-21T09:08:47Z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