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75" windowWidth="15270" windowHeight="11760"/>
  </bookViews>
  <sheets>
    <sheet name="Summary" sheetId="1" r:id="rId1"/>
    <sheet name="Area Festivals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9" i="1" l="1"/>
  <c r="B41" i="1" l="1"/>
  <c r="B37" i="1"/>
  <c r="B38" i="1" l="1"/>
  <c r="B36" i="1" l="1"/>
  <c r="B39" i="1"/>
  <c r="B40" i="1"/>
  <c r="E23" i="1"/>
  <c r="E25" i="1" s="1"/>
  <c r="E22" i="1"/>
  <c r="C67" i="2"/>
  <c r="C36" i="2"/>
  <c r="R86" i="2"/>
  <c r="N86" i="2"/>
  <c r="K86" i="2"/>
  <c r="O86" i="2" s="1"/>
  <c r="S86" i="2" s="1"/>
  <c r="J86" i="2"/>
  <c r="G86" i="2"/>
  <c r="F86" i="2"/>
  <c r="R85" i="2"/>
  <c r="N85" i="2"/>
  <c r="K85" i="2"/>
  <c r="O85" i="2" s="1"/>
  <c r="S85" i="2" s="1"/>
  <c r="J85" i="2"/>
  <c r="L85" i="2" s="1"/>
  <c r="G85" i="2"/>
  <c r="F85" i="2"/>
  <c r="H85" i="2" s="1"/>
  <c r="G84" i="2"/>
  <c r="K84" i="2" s="1"/>
  <c r="G83" i="2"/>
  <c r="K83" i="2" s="1"/>
  <c r="O83" i="2" s="1"/>
  <c r="Q82" i="2"/>
  <c r="M82" i="2"/>
  <c r="I82" i="2"/>
  <c r="G82" i="2"/>
  <c r="K82" i="2" s="1"/>
  <c r="O82" i="2" s="1"/>
  <c r="E82" i="2"/>
  <c r="H82" i="2" s="1"/>
  <c r="R81" i="2"/>
  <c r="N81" i="2"/>
  <c r="K81" i="2"/>
  <c r="O81" i="2" s="1"/>
  <c r="J81" i="2"/>
  <c r="G81" i="2"/>
  <c r="F81" i="2"/>
  <c r="H81" i="2" s="1"/>
  <c r="R80" i="2"/>
  <c r="N80" i="2"/>
  <c r="K80" i="2"/>
  <c r="O80" i="2" s="1"/>
  <c r="J80" i="2"/>
  <c r="L80" i="2" s="1"/>
  <c r="G80" i="2"/>
  <c r="F80" i="2"/>
  <c r="H80" i="2" s="1"/>
  <c r="R76" i="2"/>
  <c r="N76" i="2"/>
  <c r="J76" i="2"/>
  <c r="G76" i="2"/>
  <c r="K76" i="2" s="1"/>
  <c r="O76" i="2" s="1"/>
  <c r="F76" i="2"/>
  <c r="R75" i="2"/>
  <c r="N75" i="2"/>
  <c r="J75" i="2"/>
  <c r="G75" i="2"/>
  <c r="K75" i="2" s="1"/>
  <c r="O75" i="2" s="1"/>
  <c r="F75" i="2"/>
  <c r="H75" i="2" s="1"/>
  <c r="R74" i="2"/>
  <c r="N74" i="2"/>
  <c r="K74" i="2"/>
  <c r="O74" i="2" s="1"/>
  <c r="J74" i="2"/>
  <c r="G74" i="2"/>
  <c r="F74" i="2"/>
  <c r="H74" i="2" s="1"/>
  <c r="R73" i="2"/>
  <c r="N73" i="2"/>
  <c r="K73" i="2"/>
  <c r="O73" i="2" s="1"/>
  <c r="J73" i="2"/>
  <c r="L73" i="2" s="1"/>
  <c r="G73" i="2"/>
  <c r="F73" i="2"/>
  <c r="H73" i="2" s="1"/>
  <c r="R72" i="2"/>
  <c r="N72" i="2"/>
  <c r="J72" i="2"/>
  <c r="G72" i="2"/>
  <c r="K72" i="2" s="1"/>
  <c r="O72" i="2" s="1"/>
  <c r="F72" i="2"/>
  <c r="R68" i="2"/>
  <c r="O68" i="2"/>
  <c r="S68" i="2" s="1"/>
  <c r="N68" i="2"/>
  <c r="K68" i="2"/>
  <c r="J68" i="2"/>
  <c r="L68" i="2" s="1"/>
  <c r="H68" i="2"/>
  <c r="G68" i="2"/>
  <c r="F68" i="2"/>
  <c r="R67" i="2"/>
  <c r="Q67" i="2"/>
  <c r="N67" i="2"/>
  <c r="M67" i="2"/>
  <c r="K67" i="2"/>
  <c r="L67" i="2" s="1"/>
  <c r="J67" i="2"/>
  <c r="I67" i="2"/>
  <c r="G67" i="2"/>
  <c r="H67" i="2" s="1"/>
  <c r="F67" i="2"/>
  <c r="E67" i="2"/>
  <c r="Q66" i="2"/>
  <c r="M66" i="2"/>
  <c r="I66" i="2"/>
  <c r="G66" i="2"/>
  <c r="H66" i="2" s="1"/>
  <c r="E66" i="2"/>
  <c r="R65" i="2"/>
  <c r="Q65" i="2"/>
  <c r="N65" i="2"/>
  <c r="M65" i="2"/>
  <c r="J65" i="2"/>
  <c r="I65" i="2"/>
  <c r="G65" i="2"/>
  <c r="H65" i="2" s="1"/>
  <c r="F65" i="2"/>
  <c r="E65" i="2"/>
  <c r="R64" i="2"/>
  <c r="Q64" i="2"/>
  <c r="N64" i="2"/>
  <c r="M64" i="2"/>
  <c r="J64" i="2"/>
  <c r="I64" i="2"/>
  <c r="G64" i="2"/>
  <c r="H64" i="2" s="1"/>
  <c r="F64" i="2"/>
  <c r="E64" i="2"/>
  <c r="R55" i="2"/>
  <c r="N55" i="2"/>
  <c r="J55" i="2"/>
  <c r="G55" i="2"/>
  <c r="H55" i="2" s="1"/>
  <c r="F55" i="2"/>
  <c r="R54" i="2"/>
  <c r="N54" i="2"/>
  <c r="K54" i="2"/>
  <c r="O54" i="2" s="1"/>
  <c r="S54" i="2" s="1"/>
  <c r="J54" i="2"/>
  <c r="G54" i="2"/>
  <c r="H54" i="2" s="1"/>
  <c r="F54" i="2"/>
  <c r="G53" i="2"/>
  <c r="H53" i="2" s="1"/>
  <c r="G52" i="2"/>
  <c r="H52" i="2" s="1"/>
  <c r="Q51" i="2"/>
  <c r="M51" i="2"/>
  <c r="K51" i="2"/>
  <c r="O51" i="2" s="1"/>
  <c r="S51" i="2" s="1"/>
  <c r="I51" i="2"/>
  <c r="L51" i="2" s="1"/>
  <c r="G51" i="2"/>
  <c r="E51" i="2"/>
  <c r="R50" i="2"/>
  <c r="N50" i="2"/>
  <c r="K50" i="2"/>
  <c r="O50" i="2" s="1"/>
  <c r="S50" i="2" s="1"/>
  <c r="J50" i="2"/>
  <c r="L50" i="2" s="1"/>
  <c r="H50" i="2"/>
  <c r="G50" i="2"/>
  <c r="F50" i="2"/>
  <c r="R49" i="2"/>
  <c r="N49" i="2"/>
  <c r="J49" i="2"/>
  <c r="G49" i="2"/>
  <c r="H49" i="2" s="1"/>
  <c r="F49" i="2"/>
  <c r="R45" i="2"/>
  <c r="N45" i="2"/>
  <c r="K45" i="2"/>
  <c r="O45" i="2" s="1"/>
  <c r="S45" i="2" s="1"/>
  <c r="J45" i="2"/>
  <c r="G45" i="2"/>
  <c r="H45" i="2" s="1"/>
  <c r="F45" i="2"/>
  <c r="R44" i="2"/>
  <c r="N44" i="2"/>
  <c r="K44" i="2"/>
  <c r="O44" i="2" s="1"/>
  <c r="S44" i="2" s="1"/>
  <c r="J44" i="2"/>
  <c r="L44" i="2" s="1"/>
  <c r="G44" i="2"/>
  <c r="H44" i="2" s="1"/>
  <c r="F44" i="2"/>
  <c r="R43" i="2"/>
  <c r="N43" i="2"/>
  <c r="K43" i="2"/>
  <c r="O43" i="2" s="1"/>
  <c r="S43" i="2" s="1"/>
  <c r="J43" i="2"/>
  <c r="L43" i="2" s="1"/>
  <c r="H43" i="2"/>
  <c r="G43" i="2"/>
  <c r="F43" i="2"/>
  <c r="R42" i="2"/>
  <c r="N42" i="2"/>
  <c r="J42" i="2"/>
  <c r="G42" i="2"/>
  <c r="K42" i="2" s="1"/>
  <c r="O42" i="2" s="1"/>
  <c r="S42" i="2" s="1"/>
  <c r="F42" i="2"/>
  <c r="R41" i="2"/>
  <c r="N41" i="2"/>
  <c r="K41" i="2"/>
  <c r="O41" i="2" s="1"/>
  <c r="S41" i="2" s="1"/>
  <c r="J41" i="2"/>
  <c r="G41" i="2"/>
  <c r="H41" i="2" s="1"/>
  <c r="F41" i="2"/>
  <c r="R37" i="2"/>
  <c r="N37" i="2"/>
  <c r="J37" i="2"/>
  <c r="G37" i="2"/>
  <c r="H37" i="2" s="1"/>
  <c r="F37" i="2"/>
  <c r="R36" i="2"/>
  <c r="Q36" i="2"/>
  <c r="N36" i="2"/>
  <c r="M36" i="2"/>
  <c r="J36" i="2"/>
  <c r="I36" i="2"/>
  <c r="G36" i="2"/>
  <c r="K36" i="2" s="1"/>
  <c r="O36" i="2" s="1"/>
  <c r="S36" i="2" s="1"/>
  <c r="F36" i="2"/>
  <c r="E36" i="2"/>
  <c r="Q35" i="2"/>
  <c r="M35" i="2"/>
  <c r="I35" i="2"/>
  <c r="G35" i="2"/>
  <c r="E35" i="2"/>
  <c r="R34" i="2"/>
  <c r="Q34" i="2"/>
  <c r="N34" i="2"/>
  <c r="M34" i="2"/>
  <c r="J34" i="2"/>
  <c r="I34" i="2"/>
  <c r="G34" i="2"/>
  <c r="K34" i="2" s="1"/>
  <c r="O34" i="2" s="1"/>
  <c r="S34" i="2" s="1"/>
  <c r="F34" i="2"/>
  <c r="E34" i="2"/>
  <c r="R33" i="2"/>
  <c r="Q33" i="2"/>
  <c r="N33" i="2"/>
  <c r="M33" i="2"/>
  <c r="J33" i="2"/>
  <c r="I33" i="2"/>
  <c r="G33" i="2"/>
  <c r="K33" i="2" s="1"/>
  <c r="O33" i="2" s="1"/>
  <c r="S33" i="2" s="1"/>
  <c r="F33" i="2"/>
  <c r="E33" i="2"/>
  <c r="H56" i="2" l="1"/>
  <c r="H51" i="2"/>
  <c r="H33" i="2"/>
  <c r="H35" i="2"/>
  <c r="T41" i="2"/>
  <c r="T42" i="2"/>
  <c r="T43" i="2"/>
  <c r="T45" i="2"/>
  <c r="T50" i="2"/>
  <c r="E24" i="1"/>
  <c r="T86" i="2"/>
  <c r="H34" i="2"/>
  <c r="T85" i="2"/>
  <c r="T44" i="2"/>
  <c r="T46" i="2" s="1"/>
  <c r="T54" i="2"/>
  <c r="T68" i="2"/>
  <c r="L83" i="2"/>
  <c r="T51" i="2"/>
  <c r="L75" i="2"/>
  <c r="L82" i="2"/>
  <c r="H69" i="2"/>
  <c r="K66" i="2"/>
  <c r="O66" i="2" s="1"/>
  <c r="S66" i="2" s="1"/>
  <c r="T66" i="2" s="1"/>
  <c r="H72" i="2"/>
  <c r="H77" i="2" s="1"/>
  <c r="L74" i="2"/>
  <c r="H76" i="2"/>
  <c r="L81" i="2"/>
  <c r="L86" i="2"/>
  <c r="L72" i="2"/>
  <c r="L76" i="2"/>
  <c r="H86" i="2"/>
  <c r="H42" i="2"/>
  <c r="H46" i="2" s="1"/>
  <c r="L36" i="2"/>
  <c r="T36" i="2"/>
  <c r="L42" i="2"/>
  <c r="L49" i="2"/>
  <c r="P51" i="2"/>
  <c r="L55" i="2"/>
  <c r="H36" i="2"/>
  <c r="L41" i="2"/>
  <c r="L46" i="2" s="1"/>
  <c r="L45" i="2"/>
  <c r="K49" i="2"/>
  <c r="O49" i="2" s="1"/>
  <c r="S49" i="2" s="1"/>
  <c r="T49" i="2" s="1"/>
  <c r="K53" i="2"/>
  <c r="L53" i="2" s="1"/>
  <c r="L54" i="2"/>
  <c r="K55" i="2"/>
  <c r="O55" i="2" s="1"/>
  <c r="S55" i="2" s="1"/>
  <c r="T55" i="2" s="1"/>
  <c r="P41" i="2"/>
  <c r="P45" i="2"/>
  <c r="K52" i="2"/>
  <c r="L52" i="2" s="1"/>
  <c r="P54" i="2"/>
  <c r="O84" i="2"/>
  <c r="L84" i="2"/>
  <c r="S72" i="2"/>
  <c r="T72" i="2" s="1"/>
  <c r="P72" i="2"/>
  <c r="S73" i="2"/>
  <c r="T73" i="2" s="1"/>
  <c r="P73" i="2"/>
  <c r="S74" i="2"/>
  <c r="T74" i="2" s="1"/>
  <c r="P74" i="2"/>
  <c r="S75" i="2"/>
  <c r="T75" i="2" s="1"/>
  <c r="P75" i="2"/>
  <c r="S76" i="2"/>
  <c r="T76" i="2" s="1"/>
  <c r="P76" i="2"/>
  <c r="S83" i="2"/>
  <c r="T83" i="2" s="1"/>
  <c r="P83" i="2"/>
  <c r="K64" i="2"/>
  <c r="K65" i="2"/>
  <c r="O67" i="2"/>
  <c r="S80" i="2"/>
  <c r="T80" i="2" s="1"/>
  <c r="P80" i="2"/>
  <c r="S81" i="2"/>
  <c r="T81" i="2" s="1"/>
  <c r="P81" i="2"/>
  <c r="S82" i="2"/>
  <c r="T82" i="2" s="1"/>
  <c r="P82" i="2"/>
  <c r="P85" i="2"/>
  <c r="P86" i="2"/>
  <c r="H83" i="2"/>
  <c r="H84" i="2"/>
  <c r="P33" i="2"/>
  <c r="P34" i="2"/>
  <c r="P44" i="2"/>
  <c r="L33" i="2"/>
  <c r="T33" i="2"/>
  <c r="P43" i="2"/>
  <c r="P50" i="2"/>
  <c r="L34" i="2"/>
  <c r="T34" i="2"/>
  <c r="P36" i="2"/>
  <c r="P42" i="2"/>
  <c r="P46" i="2" s="1"/>
  <c r="P49" i="2"/>
  <c r="P55" i="2"/>
  <c r="O53" i="2"/>
  <c r="K35" i="2"/>
  <c r="K37" i="2"/>
  <c r="O23" i="2"/>
  <c r="S23" i="2" s="1"/>
  <c r="O19" i="2"/>
  <c r="S19" i="2" s="1"/>
  <c r="K24" i="2"/>
  <c r="O24" i="2" s="1"/>
  <c r="S24" i="2" s="1"/>
  <c r="K23" i="2"/>
  <c r="K22" i="2"/>
  <c r="O22" i="2" s="1"/>
  <c r="S22" i="2" s="1"/>
  <c r="K20" i="2"/>
  <c r="O20" i="2" s="1"/>
  <c r="S20" i="2" s="1"/>
  <c r="K19" i="2"/>
  <c r="K18" i="2"/>
  <c r="O18" i="2" s="1"/>
  <c r="S18" i="2" s="1"/>
  <c r="G24" i="2"/>
  <c r="G23" i="2"/>
  <c r="G22" i="2"/>
  <c r="G21" i="2"/>
  <c r="K21" i="2" s="1"/>
  <c r="O21" i="2" s="1"/>
  <c r="S21" i="2" s="1"/>
  <c r="G20" i="2"/>
  <c r="G19" i="2"/>
  <c r="G18" i="2"/>
  <c r="O14" i="2"/>
  <c r="S14" i="2" s="1"/>
  <c r="O10" i="2"/>
  <c r="S10" i="2" s="1"/>
  <c r="K14" i="2"/>
  <c r="K13" i="2"/>
  <c r="O13" i="2" s="1"/>
  <c r="S13" i="2" s="1"/>
  <c r="K12" i="2"/>
  <c r="O12" i="2" s="1"/>
  <c r="S12" i="2" s="1"/>
  <c r="K11" i="2"/>
  <c r="O11" i="2" s="1"/>
  <c r="S11" i="2" s="1"/>
  <c r="K10" i="2"/>
  <c r="J11" i="2"/>
  <c r="N11" i="2"/>
  <c r="R11" i="2"/>
  <c r="F11" i="2"/>
  <c r="G14" i="2"/>
  <c r="G13" i="2"/>
  <c r="G12" i="2"/>
  <c r="G11" i="2"/>
  <c r="G10" i="2"/>
  <c r="S6" i="2"/>
  <c r="S5" i="2"/>
  <c r="S4" i="2"/>
  <c r="O6" i="2"/>
  <c r="O5" i="2"/>
  <c r="O4" i="2"/>
  <c r="K6" i="2"/>
  <c r="K5" i="2"/>
  <c r="K4" i="2"/>
  <c r="G6" i="2"/>
  <c r="G5" i="2"/>
  <c r="G4" i="2"/>
  <c r="G3" i="2"/>
  <c r="K3" i="2" s="1"/>
  <c r="O3" i="2" s="1"/>
  <c r="S3" i="2" s="1"/>
  <c r="G2" i="2"/>
  <c r="K2" i="2" s="1"/>
  <c r="O2" i="2" s="1"/>
  <c r="S2" i="2" s="1"/>
  <c r="F10" i="2"/>
  <c r="H38" i="2" l="1"/>
  <c r="H58" i="2" s="1"/>
  <c r="L87" i="2"/>
  <c r="O52" i="2"/>
  <c r="S52" i="2" s="1"/>
  <c r="T52" i="2" s="1"/>
  <c r="L77" i="2"/>
  <c r="H87" i="2"/>
  <c r="H89" i="2" s="1"/>
  <c r="P66" i="2"/>
  <c r="L66" i="2"/>
  <c r="L56" i="2"/>
  <c r="P77" i="2"/>
  <c r="T77" i="2"/>
  <c r="P67" i="2"/>
  <c r="S67" i="2"/>
  <c r="T67" i="2" s="1"/>
  <c r="L65" i="2"/>
  <c r="O65" i="2"/>
  <c r="S84" i="2"/>
  <c r="T84" i="2" s="1"/>
  <c r="T87" i="2" s="1"/>
  <c r="P84" i="2"/>
  <c r="P87" i="2" s="1"/>
  <c r="L64" i="2"/>
  <c r="L69" i="2" s="1"/>
  <c r="O64" i="2"/>
  <c r="L35" i="2"/>
  <c r="O35" i="2"/>
  <c r="S53" i="2"/>
  <c r="T53" i="2" s="1"/>
  <c r="P53" i="2"/>
  <c r="P52" i="2"/>
  <c r="O37" i="2"/>
  <c r="S37" i="2" s="1"/>
  <c r="T37" i="2" s="1"/>
  <c r="L37" i="2"/>
  <c r="Q42" i="3"/>
  <c r="P42" i="3"/>
  <c r="O42" i="3"/>
  <c r="N42" i="3"/>
  <c r="K42" i="3"/>
  <c r="J42" i="3"/>
  <c r="I42" i="3"/>
  <c r="H42" i="3"/>
  <c r="L89" i="2" l="1"/>
  <c r="T56" i="2"/>
  <c r="P56" i="2"/>
  <c r="L38" i="2"/>
  <c r="L58" i="2" s="1"/>
  <c r="P64" i="2"/>
  <c r="S64" i="2"/>
  <c r="T64" i="2" s="1"/>
  <c r="P65" i="2"/>
  <c r="S65" i="2"/>
  <c r="T65" i="2" s="1"/>
  <c r="S35" i="2"/>
  <c r="T35" i="2" s="1"/>
  <c r="T38" i="2" s="1"/>
  <c r="P35" i="2"/>
  <c r="P38" i="2" s="1"/>
  <c r="Q28" i="3"/>
  <c r="P28" i="3"/>
  <c r="O28" i="3"/>
  <c r="N28" i="3"/>
  <c r="K28" i="3"/>
  <c r="J28" i="3"/>
  <c r="I28" i="3"/>
  <c r="H28" i="3"/>
  <c r="E42" i="3"/>
  <c r="D42" i="3"/>
  <c r="C42" i="3"/>
  <c r="B42" i="3"/>
  <c r="E28" i="3"/>
  <c r="D28" i="3"/>
  <c r="C28" i="3"/>
  <c r="B28" i="3"/>
  <c r="P58" i="2" l="1"/>
  <c r="T58" i="2"/>
  <c r="T69" i="2"/>
  <c r="T89" i="2" s="1"/>
  <c r="P69" i="2"/>
  <c r="P89" i="2" s="1"/>
  <c r="Q44" i="3"/>
  <c r="Q15" i="3"/>
  <c r="K44" i="3"/>
  <c r="K15" i="3"/>
  <c r="B59" i="3"/>
  <c r="B57" i="3"/>
  <c r="P15" i="3"/>
  <c r="O15" i="3"/>
  <c r="N15" i="3"/>
  <c r="J15" i="3"/>
  <c r="I15" i="3"/>
  <c r="H15" i="3"/>
  <c r="E15" i="3"/>
  <c r="D15" i="3"/>
  <c r="C15" i="3"/>
  <c r="B15" i="3"/>
  <c r="E44" i="3" l="1"/>
  <c r="B51" i="3" s="1"/>
  <c r="B44" i="3"/>
  <c r="C44" i="3"/>
  <c r="D44" i="3"/>
  <c r="N44" i="3"/>
  <c r="I44" i="3"/>
  <c r="O44" i="3"/>
  <c r="J44" i="3"/>
  <c r="P44" i="3"/>
  <c r="H44" i="3"/>
  <c r="R24" i="2"/>
  <c r="T24" i="2" s="1"/>
  <c r="R23" i="2"/>
  <c r="T23" i="2" s="1"/>
  <c r="Q20" i="2"/>
  <c r="T20" i="2" s="1"/>
  <c r="R19" i="2"/>
  <c r="T19" i="2" s="1"/>
  <c r="R18" i="2"/>
  <c r="T18" i="2" s="1"/>
  <c r="R14" i="2"/>
  <c r="T14" i="2" s="1"/>
  <c r="R13" i="2"/>
  <c r="R12" i="2"/>
  <c r="T12" i="2" s="1"/>
  <c r="T11" i="2"/>
  <c r="R10" i="2"/>
  <c r="T10" i="2" s="1"/>
  <c r="R6" i="2"/>
  <c r="R5" i="2"/>
  <c r="Q5" i="2"/>
  <c r="Q4" i="2"/>
  <c r="T4" i="2" s="1"/>
  <c r="R3" i="2"/>
  <c r="Q3" i="2"/>
  <c r="R2" i="2"/>
  <c r="Q2" i="2"/>
  <c r="N24" i="2"/>
  <c r="P24" i="2" s="1"/>
  <c r="N23" i="2"/>
  <c r="P23" i="2" s="1"/>
  <c r="M20" i="2"/>
  <c r="N19" i="2"/>
  <c r="P19" i="2" s="1"/>
  <c r="N18" i="2"/>
  <c r="P18" i="2" s="1"/>
  <c r="N14" i="2"/>
  <c r="P14" i="2" s="1"/>
  <c r="N13" i="2"/>
  <c r="P13" i="2" s="1"/>
  <c r="N12" i="2"/>
  <c r="P12" i="2" s="1"/>
  <c r="P11" i="2"/>
  <c r="N10" i="2"/>
  <c r="P10" i="2" s="1"/>
  <c r="N6" i="2"/>
  <c r="N5" i="2"/>
  <c r="M5" i="2"/>
  <c r="M4" i="2"/>
  <c r="P4" i="2" s="1"/>
  <c r="N3" i="2"/>
  <c r="M3" i="2"/>
  <c r="N2" i="2"/>
  <c r="M2" i="2"/>
  <c r="J24" i="2"/>
  <c r="L24" i="2" s="1"/>
  <c r="J23" i="2"/>
  <c r="L23" i="2" s="1"/>
  <c r="I20" i="2"/>
  <c r="L20" i="2" s="1"/>
  <c r="J19" i="2"/>
  <c r="J18" i="2"/>
  <c r="L18" i="2" s="1"/>
  <c r="J14" i="2"/>
  <c r="L14" i="2" s="1"/>
  <c r="J13" i="2"/>
  <c r="L13" i="2" s="1"/>
  <c r="J12" i="2"/>
  <c r="L12" i="2" s="1"/>
  <c r="L11" i="2"/>
  <c r="J10" i="2"/>
  <c r="L10" i="2" s="1"/>
  <c r="J6" i="2"/>
  <c r="L6" i="2" s="1"/>
  <c r="J5" i="2"/>
  <c r="I5" i="2"/>
  <c r="I4" i="2"/>
  <c r="L4" i="2" s="1"/>
  <c r="J3" i="2"/>
  <c r="I3" i="2"/>
  <c r="J2" i="2"/>
  <c r="I2" i="2"/>
  <c r="E2" i="2"/>
  <c r="F2" i="2"/>
  <c r="E3" i="2"/>
  <c r="F3" i="2"/>
  <c r="L22" i="2"/>
  <c r="L21" i="2"/>
  <c r="T22" i="2"/>
  <c r="T21" i="2"/>
  <c r="T13" i="2"/>
  <c r="T6" i="2"/>
  <c r="P22" i="2"/>
  <c r="P21" i="2"/>
  <c r="P20" i="2"/>
  <c r="L19" i="2"/>
  <c r="F6" i="2"/>
  <c r="L2" i="2"/>
  <c r="L5" i="2" l="1"/>
  <c r="L3" i="2"/>
  <c r="L7" i="2" s="1"/>
  <c r="B49" i="3"/>
  <c r="B48" i="3"/>
  <c r="B50" i="3"/>
  <c r="L25" i="2"/>
  <c r="L15" i="2"/>
  <c r="T2" i="2"/>
  <c r="T3" i="2"/>
  <c r="P3" i="2"/>
  <c r="P5" i="2"/>
  <c r="T5" i="2"/>
  <c r="P2" i="2"/>
  <c r="P25" i="2"/>
  <c r="T25" i="2"/>
  <c r="T15" i="2"/>
  <c r="P15" i="2"/>
  <c r="E20" i="2"/>
  <c r="H20" i="2" s="1"/>
  <c r="F5" i="2"/>
  <c r="E5" i="2"/>
  <c r="E4" i="2"/>
  <c r="F24" i="2"/>
  <c r="H24" i="2" s="1"/>
  <c r="F23" i="2"/>
  <c r="H23" i="2" s="1"/>
  <c r="F19" i="2"/>
  <c r="H19" i="2" s="1"/>
  <c r="F18" i="2"/>
  <c r="H18" i="2" s="1"/>
  <c r="F14" i="2"/>
  <c r="H14" i="2" s="1"/>
  <c r="F13" i="2"/>
  <c r="H13" i="2" s="1"/>
  <c r="F12" i="2"/>
  <c r="H12" i="2" s="1"/>
  <c r="H11" i="2"/>
  <c r="H10" i="2"/>
  <c r="H6" i="2"/>
  <c r="H22" i="2"/>
  <c r="H21" i="2"/>
  <c r="L27" i="2" l="1"/>
  <c r="L94" i="2" s="1"/>
  <c r="B30" i="1" s="1"/>
  <c r="B52" i="3"/>
  <c r="T7" i="2"/>
  <c r="T27" i="2" s="1"/>
  <c r="P7" i="2"/>
  <c r="P27" i="2" s="1"/>
  <c r="H5" i="2"/>
  <c r="H4" i="2"/>
  <c r="H2" i="2"/>
  <c r="H3" i="2"/>
  <c r="C5" i="2"/>
  <c r="T94" i="2" l="1"/>
  <c r="B32" i="1" s="1"/>
  <c r="P94" i="2"/>
  <c r="B31" i="1" s="1"/>
  <c r="H15" i="2"/>
  <c r="H25" i="2"/>
  <c r="H7" i="2" l="1"/>
  <c r="H27" i="2" s="1"/>
  <c r="H94" i="2" s="1"/>
  <c r="B42" i="1"/>
  <c r="T95" i="2" l="1"/>
  <c r="B29" i="1"/>
  <c r="B33" i="1" s="1"/>
  <c r="B7" i="1" s="1"/>
  <c r="E26" i="1" l="1"/>
  <c r="B43" i="1" l="1"/>
  <c r="B8" i="1" s="1"/>
  <c r="B18" i="1"/>
  <c r="B5" i="1" s="1"/>
  <c r="G23" i="1" l="1"/>
  <c r="G25" i="1" l="1"/>
  <c r="G24" i="1"/>
  <c r="G22" i="1" l="1"/>
  <c r="G26" i="1" s="1"/>
  <c r="I22" i="1"/>
  <c r="B22" i="1" l="1"/>
  <c r="B23" i="1" l="1"/>
  <c r="I23" i="1"/>
  <c r="I24" i="1" s="1"/>
  <c r="B24" i="1" l="1"/>
  <c r="B25" i="1"/>
  <c r="I25" i="1"/>
  <c r="B26" i="1" l="1"/>
  <c r="B6" i="1" s="1"/>
  <c r="B10" i="1" s="1"/>
  <c r="I26" i="1"/>
  <c r="I9" i="1" s="1"/>
  <c r="I10" i="1" s="1"/>
  <c r="I11" i="1" s="1"/>
  <c r="B11" i="1" l="1"/>
  <c r="B12" i="1"/>
</calcChain>
</file>

<file path=xl/sharedStrings.xml><?xml version="1.0" encoding="utf-8"?>
<sst xmlns="http://schemas.openxmlformats.org/spreadsheetml/2006/main" count="345" uniqueCount="122">
  <si>
    <t>Network Neighbourhood Touring</t>
  </si>
  <si>
    <t>Development</t>
  </si>
  <si>
    <t xml:space="preserve">Festival Production </t>
  </si>
  <si>
    <t>Sub-Total</t>
  </si>
  <si>
    <t xml:space="preserve">Sub-Total Technical </t>
  </si>
  <si>
    <t>Sub-Total Festival Staff</t>
  </si>
  <si>
    <t xml:space="preserve">Festival Programming Fees - all inc </t>
  </si>
  <si>
    <t>Core NNT Team</t>
  </si>
  <si>
    <t>Sub-total</t>
  </si>
  <si>
    <t>Remote Box Office Set-Up</t>
  </si>
  <si>
    <t>PROJECTED BOX OFFICE INCOME</t>
  </si>
  <si>
    <t>Av Net Tkt Price</t>
  </si>
  <si>
    <t>Attendance</t>
  </si>
  <si>
    <t>Totals</t>
  </si>
  <si>
    <t>Net Box Office Income</t>
  </si>
  <si>
    <t>Summary Expenditure</t>
  </si>
  <si>
    <t>Summary Income</t>
  </si>
  <si>
    <t>NNT Core Team</t>
  </si>
  <si>
    <t xml:space="preserve">Venue Hire </t>
  </si>
  <si>
    <t>Programme Consultant / Promoter Liaison - monthly programming meetings - 1 year</t>
  </si>
  <si>
    <t>Funding  - Hull CCG</t>
  </si>
  <si>
    <t xml:space="preserve">Funding - ACE Strategic Touring </t>
  </si>
  <si>
    <t>Box Office Earned Income</t>
  </si>
  <si>
    <t>Performances/ Events</t>
  </si>
  <si>
    <t>May Festival</t>
  </si>
  <si>
    <t>October Festival</t>
  </si>
  <si>
    <t>February '18 Festival</t>
  </si>
  <si>
    <t xml:space="preserve">February '17 Festival </t>
  </si>
  <si>
    <t>Core Marketing, Brand Dev; Venue Dressing Kits; Templates; Signage</t>
  </si>
  <si>
    <t>Core Marketing Campaigns, Graphic Design</t>
  </si>
  <si>
    <t>MODEL: FOUR FESTIVALS IN THREE AREAS</t>
  </si>
  <si>
    <t>Transport</t>
  </si>
  <si>
    <t>Sub-Total Programme Fees</t>
  </si>
  <si>
    <t>Insurance, Licences, Finance Administration</t>
  </si>
  <si>
    <t>Festival Programme</t>
  </si>
  <si>
    <t xml:space="preserve">Total Expenditure </t>
  </si>
  <si>
    <t>Total Income</t>
  </si>
  <si>
    <t>Dressing Room / Green Room Set Up / Artist Liaison</t>
  </si>
  <si>
    <t>Venue Technical Hires  - 10 days @ £700</t>
  </si>
  <si>
    <t>Balance</t>
  </si>
  <si>
    <t>Access performances</t>
  </si>
  <si>
    <t xml:space="preserve">Venue Partner Network Go &amp; See Costs </t>
  </si>
  <si>
    <t>Venue Programming Teams support 18 months</t>
  </si>
  <si>
    <t>Programme Director - Expenses - 18 month</t>
  </si>
  <si>
    <t>Festival Engagement &amp; Delivery</t>
  </si>
  <si>
    <t>Sub-Total Festival Engagement , MarComms, Evaluation</t>
  </si>
  <si>
    <t>Festival Engagement,  MarComms &amp; Evaluation</t>
  </si>
  <si>
    <t xml:space="preserve">ACE STF Request as % of total project </t>
  </si>
  <si>
    <t>Duty of Care - 20 people, 10 days @£8</t>
  </si>
  <si>
    <t>PER FESTIVAL ENGAGEMENT &amp; DELIVERY</t>
  </si>
  <si>
    <t xml:space="preserve">Funding - Trust &amp; Foundation </t>
  </si>
  <si>
    <t>Funding  - Spirit of 2012</t>
  </si>
  <si>
    <t>Budget Outline - REVISED SCHEME £350K BUDGET</t>
  </si>
  <si>
    <t>Cost per day</t>
  </si>
  <si>
    <t>Crew (x2)</t>
  </si>
  <si>
    <t xml:space="preserve">FOH Manager - </t>
  </si>
  <si>
    <t>FOH &amp; Box Office Team (x2)</t>
  </si>
  <si>
    <t xml:space="preserve">Local Marketing &amp; Engagement Manager </t>
  </si>
  <si>
    <t>Local Marketing &amp; Engagement Apprentice</t>
  </si>
  <si>
    <t>Local Technical Manager - (1.2 days per Festival day)</t>
  </si>
  <si>
    <t>Local Technical Apprentice (1.2 days per Festival day)</t>
  </si>
  <si>
    <t>Number of venues</t>
  </si>
  <si>
    <t>Venue Hire (per venue)</t>
  </si>
  <si>
    <t>Marketing Campaign (per venue)</t>
  </si>
  <si>
    <t>Evaluation (per day)</t>
  </si>
  <si>
    <t>Photography / Filming / Documenting (per day)</t>
  </si>
  <si>
    <t>Number of days</t>
  </si>
  <si>
    <t>V</t>
  </si>
  <si>
    <t>D</t>
  </si>
  <si>
    <t>F</t>
  </si>
  <si>
    <t>Daily rate</t>
  </si>
  <si>
    <t>Days</t>
  </si>
  <si>
    <t>NORTH</t>
  </si>
  <si>
    <t>Venues / People</t>
  </si>
  <si>
    <t>Total for North Festivals</t>
  </si>
  <si>
    <t>Can enter in</t>
  </si>
  <si>
    <t>Linked to venue / days</t>
  </si>
  <si>
    <t>EAST</t>
  </si>
  <si>
    <t>WEST</t>
  </si>
  <si>
    <t>TOTAL SPEND</t>
  </si>
  <si>
    <t>Number of paid venues</t>
  </si>
  <si>
    <t>Fee per paid venue</t>
  </si>
  <si>
    <t>Dressing room set up per venue</t>
  </si>
  <si>
    <t>Transport per venue</t>
  </si>
  <si>
    <t>Duty of care</t>
  </si>
  <si>
    <t>Number of people</t>
  </si>
  <si>
    <t>Charge per day</t>
  </si>
  <si>
    <t>TECHNICAL COST</t>
  </si>
  <si>
    <t>Fee per technical hire</t>
  </si>
  <si>
    <t>Crew</t>
  </si>
  <si>
    <t xml:space="preserve"> - Number needed</t>
  </si>
  <si>
    <t>FOH / Box Office team</t>
  </si>
  <si>
    <t>FESTIVAL STAFF</t>
  </si>
  <si>
    <t>FOH / Box Office Manager</t>
  </si>
  <si>
    <t>Daily rate for:</t>
  </si>
  <si>
    <t>Local Marketing &amp; Engagement Manager</t>
  </si>
  <si>
    <t>Marketing campaign per venue</t>
  </si>
  <si>
    <t>Access performance</t>
  </si>
  <si>
    <t>Remote box office set up</t>
  </si>
  <si>
    <t xml:space="preserve">Photography / filming </t>
  </si>
  <si>
    <t>Evaluation</t>
  </si>
  <si>
    <t>ENGAGEMENT</t>
  </si>
  <si>
    <t>TOTAL COST</t>
  </si>
  <si>
    <t>Target cost</t>
  </si>
  <si>
    <t>Original budget</t>
  </si>
  <si>
    <t>Revised</t>
  </si>
  <si>
    <t>Reduction</t>
  </si>
  <si>
    <t>Engagement / Delivery budget</t>
  </si>
  <si>
    <t>- Days needed</t>
  </si>
  <si>
    <t xml:space="preserve"> - Days needed</t>
  </si>
  <si>
    <t>Local Technical Manager</t>
  </si>
  <si>
    <t xml:space="preserve">Local Technical Apprentice </t>
  </si>
  <si>
    <t>Duty of Care</t>
  </si>
  <si>
    <t xml:space="preserve">Venue Technical Hires  </t>
  </si>
  <si>
    <t>Cost per unit</t>
  </si>
  <si>
    <t>Total for East Festivals</t>
  </si>
  <si>
    <t>Total for West Festivals</t>
  </si>
  <si>
    <t>Project Administrator - 18 months - 0.5 average</t>
  </si>
  <si>
    <t>Technical Co-ordinator &amp; Venue Liaison - 18 months - av 0.5</t>
  </si>
  <si>
    <t>Festival</t>
  </si>
  <si>
    <t>Hull 2017 Net Contribution (Budget)</t>
  </si>
  <si>
    <t>Contingency @ 8% 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</si>
</sst>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4" borderId="0" xfId="0" applyFont="1" applyFill="1"/>
    <xf numFmtId="0" fontId="2" fillId="3" borderId="1" xfId="0" applyFont="1" applyFill="1" applyBorder="1"/>
    <xf numFmtId="0" fontId="0" fillId="0" borderId="0" xfId="0" applyFill="1"/>
    <xf numFmtId="0" fontId="2" fillId="4" borderId="1" xfId="0" applyFont="1" applyFill="1" applyBorder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9" fontId="0" fillId="6" borderId="0" xfId="1" applyFont="1" applyFill="1"/>
    <xf numFmtId="1" fontId="0" fillId="6" borderId="0" xfId="0" applyNumberFormat="1" applyFill="1"/>
    <xf numFmtId="0" fontId="0" fillId="6" borderId="2" xfId="0" applyFill="1" applyBorder="1"/>
    <xf numFmtId="1" fontId="0" fillId="6" borderId="2" xfId="0" applyNumberFormat="1" applyFill="1" applyBorder="1"/>
    <xf numFmtId="0" fontId="2" fillId="0" borderId="0" xfId="0" applyFont="1" applyFill="1" applyBorder="1"/>
    <xf numFmtId="0" fontId="2" fillId="5" borderId="3" xfId="0" applyFont="1" applyFill="1" applyBorder="1"/>
    <xf numFmtId="1" fontId="0" fillId="5" borderId="0" xfId="0" applyNumberFormat="1" applyFill="1"/>
    <xf numFmtId="0" fontId="2" fillId="7" borderId="0" xfId="0" applyFont="1" applyFill="1" applyBorder="1"/>
    <xf numFmtId="0" fontId="0" fillId="7" borderId="0" xfId="0" applyFill="1"/>
    <xf numFmtId="0" fontId="0" fillId="7" borderId="1" xfId="0" applyFill="1" applyBorder="1"/>
    <xf numFmtId="1" fontId="2" fillId="5" borderId="3" xfId="0" applyNumberFormat="1" applyFont="1" applyFill="1" applyBorder="1"/>
    <xf numFmtId="0" fontId="0" fillId="0" borderId="0" xfId="0" applyBorder="1"/>
    <xf numFmtId="0" fontId="2" fillId="0" borderId="0" xfId="0" applyFont="1" applyBorder="1"/>
    <xf numFmtId="1" fontId="2" fillId="0" borderId="0" xfId="0" applyNumberFormat="1" applyFont="1" applyFill="1" applyBorder="1"/>
    <xf numFmtId="0" fontId="3" fillId="0" borderId="4" xfId="0" applyFont="1" applyFill="1" applyBorder="1"/>
    <xf numFmtId="0" fontId="4" fillId="0" borderId="5" xfId="0" applyFont="1" applyFill="1" applyBorder="1"/>
    <xf numFmtId="9" fontId="4" fillId="0" borderId="6" xfId="1" applyFont="1" applyFill="1" applyBorder="1"/>
    <xf numFmtId="0" fontId="2" fillId="0" borderId="4" xfId="0" applyFont="1" applyFill="1" applyBorder="1"/>
    <xf numFmtId="1" fontId="2" fillId="0" borderId="6" xfId="0" applyNumberFormat="1" applyFont="1" applyFill="1" applyBorder="1"/>
    <xf numFmtId="0" fontId="6" fillId="0" borderId="0" xfId="0" applyFont="1"/>
    <xf numFmtId="0" fontId="5" fillId="0" borderId="0" xfId="0" applyFont="1"/>
    <xf numFmtId="0" fontId="0" fillId="7" borderId="0" xfId="0" applyFill="1" applyBorder="1"/>
    <xf numFmtId="0" fontId="0" fillId="7" borderId="3" xfId="0" applyFill="1" applyBorder="1"/>
    <xf numFmtId="0" fontId="0" fillId="7" borderId="7" xfId="0" applyFill="1" applyBorder="1"/>
    <xf numFmtId="0" fontId="2" fillId="7" borderId="7" xfId="0" applyFont="1" applyFill="1" applyBorder="1"/>
    <xf numFmtId="0" fontId="0" fillId="0" borderId="8" xfId="0" applyBorder="1"/>
    <xf numFmtId="0" fontId="0" fillId="0" borderId="9" xfId="0" applyBorder="1"/>
    <xf numFmtId="17" fontId="2" fillId="0" borderId="10" xfId="0" applyNumberFormat="1" applyFont="1" applyBorder="1"/>
    <xf numFmtId="0" fontId="0" fillId="7" borderId="11" xfId="0" applyFill="1" applyBorder="1"/>
    <xf numFmtId="0" fontId="0" fillId="5" borderId="0" xfId="0" applyFill="1" applyBorder="1"/>
    <xf numFmtId="0" fontId="2" fillId="7" borderId="12" xfId="0" applyFont="1" applyFill="1" applyBorder="1"/>
    <xf numFmtId="0" fontId="0" fillId="5" borderId="11" xfId="0" applyFill="1" applyBorder="1"/>
    <xf numFmtId="0" fontId="0" fillId="7" borderId="13" xfId="0" applyFill="1" applyBorder="1"/>
    <xf numFmtId="0" fontId="2" fillId="7" borderId="14" xfId="0" applyFont="1" applyFill="1" applyBorder="1"/>
    <xf numFmtId="1" fontId="2" fillId="7" borderId="12" xfId="0" applyNumberFormat="1" applyFont="1" applyFill="1" applyBorder="1"/>
    <xf numFmtId="1" fontId="2" fillId="7" borderId="14" xfId="0" applyNumberFormat="1" applyFont="1" applyFill="1" applyBorder="1"/>
    <xf numFmtId="0" fontId="0" fillId="7" borderId="15" xfId="0" applyFill="1" applyBorder="1"/>
    <xf numFmtId="1" fontId="2" fillId="7" borderId="16" xfId="0" applyNumberFormat="1" applyFont="1" applyFill="1" applyBorder="1"/>
    <xf numFmtId="0" fontId="2" fillId="7" borderId="16" xfId="0" applyFont="1" applyFill="1" applyBorder="1"/>
    <xf numFmtId="0" fontId="0" fillId="7" borderId="17" xfId="0" applyFill="1" applyBorder="1"/>
    <xf numFmtId="0" fontId="0" fillId="7" borderId="18" xfId="0" applyFill="1" applyBorder="1"/>
    <xf numFmtId="0" fontId="2" fillId="7" borderId="19" xfId="0" applyFont="1" applyFill="1" applyBorder="1"/>
    <xf numFmtId="0" fontId="0" fillId="8" borderId="0" xfId="0" applyFill="1"/>
    <xf numFmtId="0" fontId="2" fillId="8" borderId="0" xfId="0" applyFont="1" applyFill="1"/>
    <xf numFmtId="1" fontId="2" fillId="7" borderId="7" xfId="0" applyNumberFormat="1" applyFont="1" applyFill="1" applyBorder="1"/>
    <xf numFmtId="1" fontId="2" fillId="8" borderId="0" xfId="0" applyNumberFormat="1" applyFont="1" applyFill="1"/>
    <xf numFmtId="0" fontId="7" fillId="0" borderId="0" xfId="0" applyFont="1"/>
    <xf numFmtId="0" fontId="2" fillId="0" borderId="20" xfId="0" applyFont="1" applyBorder="1"/>
    <xf numFmtId="0" fontId="2" fillId="0" borderId="1" xfId="0" applyFont="1" applyBorder="1"/>
    <xf numFmtId="17" fontId="2" fillId="0" borderId="0" xfId="0" applyNumberFormat="1" applyFont="1"/>
    <xf numFmtId="0" fontId="0" fillId="0" borderId="11" xfId="0" applyBorder="1"/>
    <xf numFmtId="164" fontId="0" fillId="0" borderId="12" xfId="1" applyNumberFormat="1" applyFont="1" applyBorder="1"/>
    <xf numFmtId="0" fontId="2" fillId="0" borderId="17" xfId="0" applyFont="1" applyBorder="1"/>
    <xf numFmtId="0" fontId="2" fillId="0" borderId="8" xfId="0" applyFont="1" applyBorder="1"/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Font="1"/>
    <xf numFmtId="3" fontId="2" fillId="0" borderId="1" xfId="0" applyNumberFormat="1" applyFont="1" applyBorder="1"/>
    <xf numFmtId="3" fontId="2" fillId="0" borderId="20" xfId="0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2" fillId="0" borderId="19" xfId="0" applyNumberFormat="1" applyFont="1" applyBorder="1"/>
    <xf numFmtId="0" fontId="0" fillId="0" borderId="0" xfId="0" quotePrefix="1" applyFill="1"/>
    <xf numFmtId="0" fontId="0" fillId="7" borderId="0" xfId="0" applyFont="1" applyFill="1"/>
    <xf numFmtId="1" fontId="0" fillId="7" borderId="0" xfId="0" applyNumberFormat="1" applyFill="1"/>
    <xf numFmtId="1" fontId="0" fillId="7" borderId="1" xfId="0" applyNumberFormat="1" applyFill="1" applyBorder="1"/>
    <xf numFmtId="1" fontId="0" fillId="3" borderId="0" xfId="0" applyNumberFormat="1" applyFill="1"/>
    <xf numFmtId="1" fontId="2" fillId="3" borderId="1" xfId="0" applyNumberFormat="1" applyFont="1" applyFill="1" applyBorder="1"/>
    <xf numFmtId="0" fontId="0" fillId="7" borderId="14" xfId="0" applyFill="1" applyBorder="1"/>
    <xf numFmtId="1" fontId="4" fillId="0" borderId="6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lture%20Company/Projects/Network%20Neighbourhood/A_Project%20Plan/Programming/20160525%20Feb%20&amp;%20May%20Revised%20Programme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B10" sqref="B10"/>
    </sheetView>
  </sheetViews>
  <sheetFormatPr defaultRowHeight="15" x14ac:dyDescent="0.25"/>
  <cols>
    <col min="1" max="1" width="62.42578125" bestFit="1" customWidth="1"/>
    <col min="2" max="2" width="15.28515625" bestFit="1" customWidth="1"/>
    <col min="4" max="4" width="34.7109375" bestFit="1" customWidth="1"/>
    <col min="5" max="5" width="19.140625" bestFit="1" customWidth="1"/>
    <col min="6" max="6" width="12.28515625" bestFit="1" customWidth="1"/>
    <col min="7" max="7" width="12.28515625" customWidth="1"/>
    <col min="8" max="8" width="15.140625" bestFit="1" customWidth="1"/>
    <col min="9" max="9" width="21.140625" bestFit="1" customWidth="1"/>
  </cols>
  <sheetData>
    <row r="1" spans="1:9" x14ac:dyDescent="0.25">
      <c r="A1" s="1" t="s">
        <v>0</v>
      </c>
    </row>
    <row r="2" spans="1:9" s="37" customFormat="1" x14ac:dyDescent="0.25">
      <c r="A2" s="36" t="s">
        <v>52</v>
      </c>
    </row>
    <row r="4" spans="1:9" x14ac:dyDescent="0.25">
      <c r="A4" s="13" t="s">
        <v>15</v>
      </c>
      <c r="B4" s="14"/>
      <c r="D4" s="13" t="s">
        <v>16</v>
      </c>
      <c r="E4" s="14"/>
      <c r="F4" s="14"/>
      <c r="G4" s="14"/>
      <c r="H4" s="14"/>
      <c r="I4" s="14"/>
    </row>
    <row r="5" spans="1:9" x14ac:dyDescent="0.25">
      <c r="A5" s="14" t="s">
        <v>1</v>
      </c>
      <c r="B5" s="14">
        <f>B18</f>
        <v>15000</v>
      </c>
      <c r="D5" s="13" t="s">
        <v>20</v>
      </c>
      <c r="E5" s="14"/>
      <c r="F5" s="14"/>
      <c r="G5" s="14"/>
      <c r="H5" s="14"/>
      <c r="I5" s="14">
        <v>75000</v>
      </c>
    </row>
    <row r="6" spans="1:9" x14ac:dyDescent="0.25">
      <c r="A6" s="14" t="s">
        <v>34</v>
      </c>
      <c r="B6" s="14">
        <f>B26</f>
        <v>160770</v>
      </c>
      <c r="D6" s="13" t="s">
        <v>51</v>
      </c>
      <c r="E6" s="14"/>
      <c r="F6" s="14"/>
      <c r="G6" s="14"/>
      <c r="H6" s="14"/>
      <c r="I6" s="14">
        <v>0</v>
      </c>
    </row>
    <row r="7" spans="1:9" x14ac:dyDescent="0.25">
      <c r="A7" s="14" t="s">
        <v>44</v>
      </c>
      <c r="B7" s="23">
        <f>B33</f>
        <v>154825</v>
      </c>
      <c r="D7" s="13" t="s">
        <v>50</v>
      </c>
      <c r="E7" s="14"/>
      <c r="F7" s="14"/>
      <c r="G7" s="14"/>
      <c r="H7" s="14"/>
      <c r="I7" s="14">
        <v>0</v>
      </c>
    </row>
    <row r="8" spans="1:9" x14ac:dyDescent="0.25">
      <c r="A8" s="14" t="s">
        <v>17</v>
      </c>
      <c r="B8" s="14">
        <f>B43</f>
        <v>59250</v>
      </c>
      <c r="D8" s="13" t="s">
        <v>21</v>
      </c>
      <c r="E8" s="14"/>
      <c r="F8" s="14"/>
      <c r="G8" s="14"/>
      <c r="H8" s="14"/>
      <c r="I8" s="14">
        <v>269000</v>
      </c>
    </row>
    <row r="9" spans="1:9" x14ac:dyDescent="0.25">
      <c r="A9" s="14" t="s">
        <v>121</v>
      </c>
      <c r="B9" s="14">
        <f>(B6*0.08)+91</f>
        <v>12952.6</v>
      </c>
      <c r="D9" s="13" t="s">
        <v>22</v>
      </c>
      <c r="E9" s="14"/>
      <c r="F9" s="14"/>
      <c r="G9" s="14"/>
      <c r="H9" s="14"/>
      <c r="I9" s="23">
        <f>I26</f>
        <v>53148.333333333336</v>
      </c>
    </row>
    <row r="10" spans="1:9" ht="15.75" thickBot="1" x14ac:dyDescent="0.3">
      <c r="A10" s="22" t="s">
        <v>35</v>
      </c>
      <c r="B10" s="27">
        <f>SUM(B5:B9)</f>
        <v>402797.6</v>
      </c>
      <c r="D10" s="22" t="s">
        <v>36</v>
      </c>
      <c r="E10" s="22"/>
      <c r="F10" s="22"/>
      <c r="G10" s="22"/>
      <c r="H10" s="22"/>
      <c r="I10" s="27">
        <f>SUM(I5:I9)</f>
        <v>397148.33333333331</v>
      </c>
    </row>
    <row r="11" spans="1:9" s="11" customFormat="1" ht="15.75" thickBot="1" x14ac:dyDescent="0.3">
      <c r="A11" s="34" t="s">
        <v>39</v>
      </c>
      <c r="B11" s="35">
        <f>I10-B10</f>
        <v>-5649.2666666666628</v>
      </c>
      <c r="D11" s="31" t="s">
        <v>47</v>
      </c>
      <c r="E11" s="32"/>
      <c r="F11" s="32"/>
      <c r="G11" s="32"/>
      <c r="H11" s="32"/>
      <c r="I11" s="33">
        <f>I8/I10</f>
        <v>0.67732878983083566</v>
      </c>
    </row>
    <row r="12" spans="1:9" s="11" customFormat="1" ht="15.75" thickBot="1" x14ac:dyDescent="0.3">
      <c r="A12" s="34" t="s">
        <v>120</v>
      </c>
      <c r="B12" s="35">
        <f>B10-I9</f>
        <v>349649.26666666666</v>
      </c>
      <c r="D12" s="34"/>
      <c r="E12" s="32"/>
      <c r="F12" s="32"/>
      <c r="G12" s="32"/>
      <c r="H12" s="32"/>
      <c r="I12" s="86"/>
    </row>
    <row r="13" spans="1:9" s="11" customFormat="1" x14ac:dyDescent="0.25">
      <c r="A13" s="21"/>
      <c r="B13" s="30"/>
      <c r="D13"/>
      <c r="E13"/>
      <c r="F13"/>
      <c r="G13"/>
      <c r="H13"/>
      <c r="I13"/>
    </row>
    <row r="15" spans="1:9" x14ac:dyDescent="0.25">
      <c r="A15" s="7" t="s">
        <v>1</v>
      </c>
      <c r="B15" s="8"/>
    </row>
    <row r="16" spans="1:9" x14ac:dyDescent="0.25">
      <c r="A16" s="9" t="s">
        <v>28</v>
      </c>
      <c r="B16" s="8">
        <v>10000</v>
      </c>
    </row>
    <row r="17" spans="1:9" x14ac:dyDescent="0.25">
      <c r="A17" s="9" t="s">
        <v>29</v>
      </c>
      <c r="B17" s="8">
        <v>5000</v>
      </c>
    </row>
    <row r="18" spans="1:9" x14ac:dyDescent="0.25">
      <c r="A18" s="12" t="s">
        <v>3</v>
      </c>
      <c r="B18" s="12">
        <f>SUM(B16:B17)</f>
        <v>15000</v>
      </c>
    </row>
    <row r="20" spans="1:9" x14ac:dyDescent="0.25">
      <c r="A20" s="2" t="s">
        <v>30</v>
      </c>
      <c r="B20" s="3"/>
      <c r="D20" s="15" t="s">
        <v>10</v>
      </c>
      <c r="E20" s="16"/>
      <c r="F20" s="16"/>
      <c r="G20" s="16"/>
      <c r="H20" s="16"/>
      <c r="I20" s="16"/>
    </row>
    <row r="21" spans="1:9" x14ac:dyDescent="0.25">
      <c r="A21" s="3" t="s">
        <v>6</v>
      </c>
      <c r="B21" s="3"/>
      <c r="D21" s="16" t="s">
        <v>119</v>
      </c>
      <c r="E21" s="16" t="s">
        <v>23</v>
      </c>
      <c r="F21" s="16"/>
      <c r="G21" s="16" t="s">
        <v>12</v>
      </c>
      <c r="H21" s="16" t="s">
        <v>11</v>
      </c>
      <c r="I21" s="16" t="s">
        <v>14</v>
      </c>
    </row>
    <row r="22" spans="1:9" x14ac:dyDescent="0.25">
      <c r="A22" s="3" t="s">
        <v>27</v>
      </c>
      <c r="B22" s="3">
        <f>'[1]Feb Festival Programme'!$C$53</f>
        <v>22050</v>
      </c>
      <c r="D22" s="16" t="s">
        <v>27</v>
      </c>
      <c r="E22" s="16">
        <f>'[1]Feb Box Office Projection'!$B$37</f>
        <v>21</v>
      </c>
      <c r="F22" s="17"/>
      <c r="G22" s="18">
        <f>'[1]Feb Box Office Projection'!$G$37</f>
        <v>1990</v>
      </c>
      <c r="H22" s="16"/>
      <c r="I22" s="18">
        <f>'[1]Feb Box Office Projection'!$I$37</f>
        <v>7758.3333333333339</v>
      </c>
    </row>
    <row r="23" spans="1:9" x14ac:dyDescent="0.25">
      <c r="A23" s="3" t="s">
        <v>24</v>
      </c>
      <c r="B23" s="3">
        <f>'[1]May Festival Programme'!$C$21</f>
        <v>40800</v>
      </c>
      <c r="D23" s="16" t="s">
        <v>24</v>
      </c>
      <c r="E23" s="18">
        <f>'[1]May Box Office Projection'!$B$40</f>
        <v>24</v>
      </c>
      <c r="F23" s="17"/>
      <c r="G23" s="18">
        <f>'[1]May Box Office Projection'!$G$40</f>
        <v>3120</v>
      </c>
      <c r="H23" s="16"/>
      <c r="I23" s="18">
        <f>'[1]May Box Office Projection'!$I$40</f>
        <v>13350</v>
      </c>
    </row>
    <row r="24" spans="1:9" x14ac:dyDescent="0.25">
      <c r="A24" s="3" t="s">
        <v>25</v>
      </c>
      <c r="B24" s="3">
        <f>B23*1.2</f>
        <v>48960</v>
      </c>
      <c r="D24" s="16" t="s">
        <v>25</v>
      </c>
      <c r="E24" s="18">
        <f>E23*1.1</f>
        <v>26.400000000000002</v>
      </c>
      <c r="F24" s="17"/>
      <c r="G24" s="18">
        <f>G23*1.1</f>
        <v>3432.0000000000005</v>
      </c>
      <c r="H24" s="16"/>
      <c r="I24" s="18">
        <f>I23*1.2</f>
        <v>16020</v>
      </c>
    </row>
    <row r="25" spans="1:9" x14ac:dyDescent="0.25">
      <c r="A25" s="3" t="s">
        <v>26</v>
      </c>
      <c r="B25" s="3">
        <f>B23*1.2</f>
        <v>48960</v>
      </c>
      <c r="D25" s="16" t="s">
        <v>26</v>
      </c>
      <c r="E25" s="18">
        <f>E23*1.2</f>
        <v>28.799999999999997</v>
      </c>
      <c r="F25" s="17"/>
      <c r="G25" s="18">
        <f>G23*1.2</f>
        <v>3744</v>
      </c>
      <c r="H25" s="16"/>
      <c r="I25" s="18">
        <f>I23*1.2</f>
        <v>16020</v>
      </c>
    </row>
    <row r="26" spans="1:9" ht="15.75" thickBot="1" x14ac:dyDescent="0.3">
      <c r="A26" s="4" t="s">
        <v>32</v>
      </c>
      <c r="B26" s="4">
        <f>SUM(B22:B25)</f>
        <v>160770</v>
      </c>
      <c r="D26" s="19" t="s">
        <v>13</v>
      </c>
      <c r="E26" s="19">
        <f>SUM(E22:E25)</f>
        <v>100.2</v>
      </c>
      <c r="F26" s="19"/>
      <c r="G26" s="20">
        <f>SUM(G22:G25)</f>
        <v>12286</v>
      </c>
      <c r="H26" s="19"/>
      <c r="I26" s="20">
        <f>SUM(I22:I25)</f>
        <v>53148.333333333336</v>
      </c>
    </row>
    <row r="27" spans="1:9" s="11" customFormat="1" x14ac:dyDescent="0.25"/>
    <row r="28" spans="1:9" s="11" customFormat="1" x14ac:dyDescent="0.25">
      <c r="A28" s="24" t="s">
        <v>49</v>
      </c>
      <c r="B28" s="25"/>
    </row>
    <row r="29" spans="1:9" s="11" customFormat="1" x14ac:dyDescent="0.25">
      <c r="A29" s="25" t="s">
        <v>27</v>
      </c>
      <c r="B29" s="81">
        <f>'Area Festivals'!H94</f>
        <v>26340</v>
      </c>
    </row>
    <row r="30" spans="1:9" s="11" customFormat="1" x14ac:dyDescent="0.25">
      <c r="A30" s="25" t="s">
        <v>24</v>
      </c>
      <c r="B30" s="81">
        <f>'Area Festivals'!L94</f>
        <v>36775</v>
      </c>
    </row>
    <row r="31" spans="1:9" s="11" customFormat="1" x14ac:dyDescent="0.25">
      <c r="A31" s="25" t="s">
        <v>25</v>
      </c>
      <c r="B31" s="81">
        <f>'Area Festivals'!P94</f>
        <v>44520</v>
      </c>
    </row>
    <row r="32" spans="1:9" s="11" customFormat="1" x14ac:dyDescent="0.25">
      <c r="A32" s="25" t="s">
        <v>26</v>
      </c>
      <c r="B32" s="81">
        <f>'Area Festivals'!T94</f>
        <v>47190</v>
      </c>
    </row>
    <row r="33" spans="1:2" x14ac:dyDescent="0.25">
      <c r="A33" s="26" t="s">
        <v>32</v>
      </c>
      <c r="B33" s="82">
        <f>SUM(B29:B32)</f>
        <v>154825</v>
      </c>
    </row>
    <row r="35" spans="1:2" x14ac:dyDescent="0.25">
      <c r="A35" s="5" t="s">
        <v>7</v>
      </c>
      <c r="B35" s="6"/>
    </row>
    <row r="36" spans="1:2" x14ac:dyDescent="0.25">
      <c r="A36" s="6" t="s">
        <v>43</v>
      </c>
      <c r="B36" s="6">
        <f>15*100</f>
        <v>1500</v>
      </c>
    </row>
    <row r="37" spans="1:2" x14ac:dyDescent="0.25">
      <c r="A37" s="6" t="s">
        <v>19</v>
      </c>
      <c r="B37" s="6">
        <f>350*24</f>
        <v>8400</v>
      </c>
    </row>
    <row r="38" spans="1:2" x14ac:dyDescent="0.25">
      <c r="A38" s="6" t="s">
        <v>118</v>
      </c>
      <c r="B38" s="83">
        <f>(18*(32000/12))*0.5</f>
        <v>24000</v>
      </c>
    </row>
    <row r="39" spans="1:2" x14ac:dyDescent="0.25">
      <c r="A39" s="6" t="s">
        <v>117</v>
      </c>
      <c r="B39" s="83">
        <f>((18*(25000/12))*0.5)</f>
        <v>18750</v>
      </c>
    </row>
    <row r="40" spans="1:2" x14ac:dyDescent="0.25">
      <c r="A40" s="6" t="s">
        <v>42</v>
      </c>
      <c r="B40" s="6">
        <f>3*2*20*20</f>
        <v>2400</v>
      </c>
    </row>
    <row r="41" spans="1:2" x14ac:dyDescent="0.25">
      <c r="A41" s="6" t="s">
        <v>41</v>
      </c>
      <c r="B41" s="6">
        <f>10*60*2</f>
        <v>1200</v>
      </c>
    </row>
    <row r="42" spans="1:2" x14ac:dyDescent="0.25">
      <c r="A42" s="6" t="s">
        <v>33</v>
      </c>
      <c r="B42" s="6">
        <f>3*1000</f>
        <v>3000</v>
      </c>
    </row>
    <row r="43" spans="1:2" x14ac:dyDescent="0.25">
      <c r="A43" s="10" t="s">
        <v>8</v>
      </c>
      <c r="B43" s="84">
        <f>SUM(B36:B42)</f>
        <v>59250</v>
      </c>
    </row>
    <row r="58" spans="4:9" x14ac:dyDescent="0.25">
      <c r="D58" s="28"/>
      <c r="E58" s="28"/>
      <c r="F58" s="28"/>
      <c r="G58" s="28"/>
      <c r="H58" s="28"/>
      <c r="I58" s="28"/>
    </row>
    <row r="59" spans="4:9" x14ac:dyDescent="0.25">
      <c r="D59" s="28"/>
      <c r="E59" s="28"/>
      <c r="F59" s="28"/>
      <c r="G59" s="28"/>
      <c r="H59" s="28"/>
      <c r="I59" s="28"/>
    </row>
    <row r="60" spans="4:9" x14ac:dyDescent="0.25">
      <c r="D60" s="29"/>
      <c r="E60" s="29"/>
      <c r="F60" s="29"/>
      <c r="G60" s="29"/>
      <c r="H60" s="29"/>
      <c r="I60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workbookViewId="0">
      <selection activeCell="F75" sqref="F75"/>
    </sheetView>
  </sheetViews>
  <sheetFormatPr defaultRowHeight="15" x14ac:dyDescent="0.25"/>
  <cols>
    <col min="1" max="1" width="55.85546875" bestFit="1" customWidth="1"/>
    <col min="2" max="2" width="2.28515625" bestFit="1" customWidth="1"/>
    <col min="3" max="3" width="11.85546875" customWidth="1"/>
    <col min="4" max="4" width="9.140625" customWidth="1"/>
    <col min="5" max="5" width="15.85546875" bestFit="1" customWidth="1"/>
    <col min="8" max="8" width="9.140625" style="1"/>
  </cols>
  <sheetData>
    <row r="1" spans="1:24" x14ac:dyDescent="0.25">
      <c r="A1" s="1" t="s">
        <v>72</v>
      </c>
      <c r="C1" t="s">
        <v>114</v>
      </c>
      <c r="E1" s="42" t="s">
        <v>73</v>
      </c>
      <c r="F1" s="43" t="s">
        <v>71</v>
      </c>
      <c r="G1" s="43" t="s">
        <v>70</v>
      </c>
      <c r="H1" s="44">
        <v>42767</v>
      </c>
      <c r="I1" s="42" t="s">
        <v>73</v>
      </c>
      <c r="J1" s="43" t="s">
        <v>71</v>
      </c>
      <c r="K1" s="43" t="s">
        <v>70</v>
      </c>
      <c r="L1" s="44">
        <v>42856</v>
      </c>
      <c r="M1" s="42" t="s">
        <v>73</v>
      </c>
      <c r="N1" s="43" t="s">
        <v>71</v>
      </c>
      <c r="O1" s="43" t="s">
        <v>70</v>
      </c>
      <c r="P1" s="44">
        <v>43009</v>
      </c>
      <c r="Q1" s="42" t="s">
        <v>73</v>
      </c>
      <c r="R1" s="43" t="s">
        <v>71</v>
      </c>
      <c r="S1" s="43" t="s">
        <v>70</v>
      </c>
      <c r="T1" s="44">
        <v>43132</v>
      </c>
    </row>
    <row r="2" spans="1:24" x14ac:dyDescent="0.25">
      <c r="A2" s="25" t="s">
        <v>18</v>
      </c>
      <c r="B2" s="25" t="s">
        <v>67</v>
      </c>
      <c r="C2" s="25">
        <v>50</v>
      </c>
      <c r="D2" s="25"/>
      <c r="E2" s="45">
        <f>+H29</f>
        <v>2</v>
      </c>
      <c r="F2" s="38">
        <f>+H$30</f>
        <v>4</v>
      </c>
      <c r="G2" s="46">
        <f>C2</f>
        <v>50</v>
      </c>
      <c r="H2" s="47">
        <f>+E2*F2*G2</f>
        <v>400</v>
      </c>
      <c r="I2" s="45">
        <f>+L29</f>
        <v>3</v>
      </c>
      <c r="J2" s="38">
        <f>+L$30</f>
        <v>5</v>
      </c>
      <c r="K2" s="46">
        <f>G2</f>
        <v>50</v>
      </c>
      <c r="L2" s="47">
        <f>+I2*J2*K2</f>
        <v>750</v>
      </c>
      <c r="M2" s="45">
        <f>+P29</f>
        <v>4</v>
      </c>
      <c r="N2" s="38">
        <f>+P$30</f>
        <v>6</v>
      </c>
      <c r="O2" s="46">
        <f>K2</f>
        <v>50</v>
      </c>
      <c r="P2" s="47">
        <f>+M2*N2*O2</f>
        <v>1200</v>
      </c>
      <c r="Q2" s="45">
        <f>+T29</f>
        <v>4</v>
      </c>
      <c r="R2" s="38">
        <f>+T$30</f>
        <v>6</v>
      </c>
      <c r="S2" s="46">
        <f>O2</f>
        <v>50</v>
      </c>
      <c r="T2" s="47">
        <f>+Q2*R2*S2</f>
        <v>1200</v>
      </c>
    </row>
    <row r="3" spans="1:24" x14ac:dyDescent="0.25">
      <c r="A3" s="25" t="s">
        <v>113</v>
      </c>
      <c r="B3" s="25" t="s">
        <v>68</v>
      </c>
      <c r="C3" s="25">
        <v>150</v>
      </c>
      <c r="D3" s="25"/>
      <c r="E3" s="45">
        <f>+H29</f>
        <v>2</v>
      </c>
      <c r="F3" s="38">
        <f>+H$30</f>
        <v>4</v>
      </c>
      <c r="G3" s="46">
        <f>C3</f>
        <v>150</v>
      </c>
      <c r="H3" s="47">
        <f>+E3*F3*G3</f>
        <v>1200</v>
      </c>
      <c r="I3" s="45">
        <f>+L29</f>
        <v>3</v>
      </c>
      <c r="J3" s="38">
        <f>+L$30</f>
        <v>5</v>
      </c>
      <c r="K3" s="46">
        <f>G3</f>
        <v>150</v>
      </c>
      <c r="L3" s="47">
        <f>+I3*J3*K3</f>
        <v>2250</v>
      </c>
      <c r="M3" s="45">
        <f>+P29</f>
        <v>4</v>
      </c>
      <c r="N3" s="38">
        <f>+P$30</f>
        <v>6</v>
      </c>
      <c r="O3" s="46">
        <f>K3</f>
        <v>150</v>
      </c>
      <c r="P3" s="47">
        <f>+M3*N3*O3</f>
        <v>3600</v>
      </c>
      <c r="Q3" s="45">
        <f>+T29</f>
        <v>4</v>
      </c>
      <c r="R3" s="38">
        <f>+T$30</f>
        <v>6</v>
      </c>
      <c r="S3" s="46">
        <f>O3</f>
        <v>150</v>
      </c>
      <c r="T3" s="47">
        <f>+Q3*R3*S3</f>
        <v>3600</v>
      </c>
      <c r="V3" s="13" t="s">
        <v>75</v>
      </c>
      <c r="W3" s="13"/>
      <c r="X3" s="13"/>
    </row>
    <row r="4" spans="1:24" x14ac:dyDescent="0.25">
      <c r="A4" s="25" t="s">
        <v>37</v>
      </c>
      <c r="B4" s="25" t="s">
        <v>68</v>
      </c>
      <c r="C4" s="80">
        <v>60</v>
      </c>
      <c r="D4" s="25"/>
      <c r="E4" s="45">
        <f>+H29</f>
        <v>2</v>
      </c>
      <c r="F4" s="46">
        <v>1</v>
      </c>
      <c r="G4" s="46">
        <f>C4</f>
        <v>60</v>
      </c>
      <c r="H4" s="47">
        <f>+E4*F4*G4</f>
        <v>120</v>
      </c>
      <c r="I4" s="45">
        <f>+L29</f>
        <v>3</v>
      </c>
      <c r="J4" s="46">
        <v>1</v>
      </c>
      <c r="K4" s="46">
        <f>G4</f>
        <v>60</v>
      </c>
      <c r="L4" s="47">
        <f>+I4*J4*K4</f>
        <v>180</v>
      </c>
      <c r="M4" s="45">
        <f>+P29</f>
        <v>4</v>
      </c>
      <c r="N4" s="46">
        <v>1</v>
      </c>
      <c r="O4" s="46">
        <f>K4</f>
        <v>60</v>
      </c>
      <c r="P4" s="47">
        <f>+M4*N4*O4</f>
        <v>240</v>
      </c>
      <c r="Q4" s="45">
        <f>+T29</f>
        <v>4</v>
      </c>
      <c r="R4" s="46">
        <v>1</v>
      </c>
      <c r="S4" s="46">
        <f>O4</f>
        <v>60</v>
      </c>
      <c r="T4" s="47">
        <f>+Q4*R4*S4</f>
        <v>240</v>
      </c>
      <c r="V4" s="60" t="s">
        <v>76</v>
      </c>
      <c r="W4" s="59"/>
      <c r="X4" s="59"/>
    </row>
    <row r="5" spans="1:24" x14ac:dyDescent="0.25">
      <c r="A5" s="25" t="s">
        <v>31</v>
      </c>
      <c r="B5" s="25" t="s">
        <v>68</v>
      </c>
      <c r="C5" s="80">
        <f>500/10</f>
        <v>50</v>
      </c>
      <c r="D5" s="25"/>
      <c r="E5" s="45">
        <f>+H29</f>
        <v>2</v>
      </c>
      <c r="F5" s="38">
        <f>+H30</f>
        <v>4</v>
      </c>
      <c r="G5" s="46">
        <f>C5</f>
        <v>50</v>
      </c>
      <c r="H5" s="47">
        <f>+E5*F5*G5</f>
        <v>400</v>
      </c>
      <c r="I5" s="45">
        <f>+L29</f>
        <v>3</v>
      </c>
      <c r="J5" s="38">
        <f>+L30</f>
        <v>5</v>
      </c>
      <c r="K5" s="46">
        <f>G5</f>
        <v>50</v>
      </c>
      <c r="L5" s="47">
        <f>+I5*J5*K5</f>
        <v>750</v>
      </c>
      <c r="M5" s="45">
        <f>+P29</f>
        <v>4</v>
      </c>
      <c r="N5" s="38">
        <f>+P30</f>
        <v>6</v>
      </c>
      <c r="O5" s="46">
        <f>K5</f>
        <v>50</v>
      </c>
      <c r="P5" s="47">
        <f>+M5*N5*O5</f>
        <v>1200</v>
      </c>
      <c r="Q5" s="45">
        <f>+T29</f>
        <v>4</v>
      </c>
      <c r="R5" s="38">
        <f>+T30</f>
        <v>6</v>
      </c>
      <c r="S5" s="46">
        <f>O5</f>
        <v>50</v>
      </c>
      <c r="T5" s="47">
        <f>+Q5*R5*S5</f>
        <v>1200</v>
      </c>
    </row>
    <row r="6" spans="1:24" x14ac:dyDescent="0.25">
      <c r="A6" s="25" t="s">
        <v>112</v>
      </c>
      <c r="B6" s="25" t="s">
        <v>68</v>
      </c>
      <c r="C6" s="25">
        <v>15</v>
      </c>
      <c r="D6" s="25"/>
      <c r="E6" s="48">
        <v>8</v>
      </c>
      <c r="F6" s="38">
        <f>+H$30</f>
        <v>4</v>
      </c>
      <c r="G6" s="46">
        <f>C6</f>
        <v>15</v>
      </c>
      <c r="H6" s="47">
        <f>+E6*F6*G6</f>
        <v>480</v>
      </c>
      <c r="I6" s="48">
        <v>8</v>
      </c>
      <c r="J6" s="38">
        <f>+L$30</f>
        <v>5</v>
      </c>
      <c r="K6" s="46">
        <f>G6</f>
        <v>15</v>
      </c>
      <c r="L6" s="47">
        <f>+I6*J6*K6</f>
        <v>600</v>
      </c>
      <c r="M6" s="48">
        <v>10</v>
      </c>
      <c r="N6" s="38">
        <f>+P$30</f>
        <v>6</v>
      </c>
      <c r="O6" s="46">
        <f>K6</f>
        <v>15</v>
      </c>
      <c r="P6" s="47">
        <v>10</v>
      </c>
      <c r="Q6" s="48">
        <v>10</v>
      </c>
      <c r="R6" s="38">
        <f>+T$30</f>
        <v>6</v>
      </c>
      <c r="S6" s="46">
        <f>O6</f>
        <v>15</v>
      </c>
      <c r="T6" s="47">
        <f>+Q6*R6*S6</f>
        <v>900</v>
      </c>
    </row>
    <row r="7" spans="1:24" x14ac:dyDescent="0.25">
      <c r="A7" s="26" t="s">
        <v>4</v>
      </c>
      <c r="B7" s="26"/>
      <c r="C7" s="26"/>
      <c r="D7" s="26"/>
      <c r="E7" s="49"/>
      <c r="F7" s="26"/>
      <c r="G7" s="26"/>
      <c r="H7" s="50">
        <f>SUM(H2:H6)</f>
        <v>2600</v>
      </c>
      <c r="I7" s="49"/>
      <c r="J7" s="26"/>
      <c r="K7" s="26"/>
      <c r="L7" s="50">
        <f>SUM(L2:L6)</f>
        <v>4530</v>
      </c>
      <c r="M7" s="49"/>
      <c r="N7" s="26"/>
      <c r="O7" s="26"/>
      <c r="P7" s="50">
        <f>SUM(P2:P6)</f>
        <v>6250</v>
      </c>
      <c r="Q7" s="49"/>
      <c r="R7" s="26"/>
      <c r="S7" s="26"/>
      <c r="T7" s="50">
        <f>SUM(T2:T6)</f>
        <v>7140</v>
      </c>
    </row>
    <row r="8" spans="1:24" x14ac:dyDescent="0.25">
      <c r="A8" s="25"/>
      <c r="B8" s="25"/>
      <c r="C8" s="25"/>
      <c r="D8" s="25"/>
      <c r="E8" s="45"/>
      <c r="F8" s="38"/>
      <c r="G8" s="38"/>
      <c r="H8" s="47"/>
      <c r="I8" s="45"/>
      <c r="J8" s="38"/>
      <c r="K8" s="38"/>
      <c r="L8" s="47"/>
      <c r="M8" s="45"/>
      <c r="N8" s="38"/>
      <c r="O8" s="38"/>
      <c r="P8" s="47"/>
      <c r="Q8" s="45"/>
      <c r="R8" s="38"/>
      <c r="S8" s="38"/>
      <c r="T8" s="47"/>
    </row>
    <row r="9" spans="1:24" x14ac:dyDescent="0.25">
      <c r="A9" s="25" t="s">
        <v>2</v>
      </c>
      <c r="B9" s="25"/>
      <c r="C9" s="25"/>
      <c r="D9" s="25"/>
      <c r="E9" s="45"/>
      <c r="F9" s="38"/>
      <c r="G9" s="38"/>
      <c r="H9" s="47"/>
      <c r="I9" s="45"/>
      <c r="J9" s="38"/>
      <c r="K9" s="38"/>
      <c r="L9" s="47"/>
      <c r="M9" s="45"/>
      <c r="N9" s="38"/>
      <c r="O9" s="38"/>
      <c r="P9" s="47"/>
      <c r="Q9" s="45"/>
      <c r="R9" s="38"/>
      <c r="S9" s="38"/>
      <c r="T9" s="47"/>
    </row>
    <row r="10" spans="1:24" x14ac:dyDescent="0.25">
      <c r="A10" s="25" t="s">
        <v>59</v>
      </c>
      <c r="B10" s="25" t="s">
        <v>68</v>
      </c>
      <c r="C10" s="25">
        <v>150</v>
      </c>
      <c r="D10" s="25"/>
      <c r="E10" s="48">
        <v>1</v>
      </c>
      <c r="F10" s="38">
        <f>+H30*1.2</f>
        <v>4.8</v>
      </c>
      <c r="G10" s="46">
        <f>C10</f>
        <v>150</v>
      </c>
      <c r="H10" s="47">
        <f>+E10*F10*G10</f>
        <v>720</v>
      </c>
      <c r="I10" s="48">
        <v>1</v>
      </c>
      <c r="J10" s="38">
        <f>+L30*1.2</f>
        <v>6</v>
      </c>
      <c r="K10" s="46">
        <f>G10</f>
        <v>150</v>
      </c>
      <c r="L10" s="47">
        <f>+I10*J10*K10</f>
        <v>900</v>
      </c>
      <c r="M10" s="48">
        <v>1</v>
      </c>
      <c r="N10" s="38">
        <f>+P30*1.2</f>
        <v>7.1999999999999993</v>
      </c>
      <c r="O10" s="46">
        <f>K10</f>
        <v>150</v>
      </c>
      <c r="P10" s="47">
        <f>+M10*N10*O10</f>
        <v>1080</v>
      </c>
      <c r="Q10" s="48">
        <v>1</v>
      </c>
      <c r="R10" s="38">
        <f>+T30*1.2</f>
        <v>7.1999999999999993</v>
      </c>
      <c r="S10" s="46">
        <f>O10</f>
        <v>150</v>
      </c>
      <c r="T10" s="47">
        <f>+Q10*R10*S10</f>
        <v>1080</v>
      </c>
    </row>
    <row r="11" spans="1:24" x14ac:dyDescent="0.25">
      <c r="A11" s="25" t="s">
        <v>54</v>
      </c>
      <c r="B11" s="25" t="s">
        <v>68</v>
      </c>
      <c r="C11" s="25">
        <v>120</v>
      </c>
      <c r="D11" s="25"/>
      <c r="E11" s="48">
        <v>2</v>
      </c>
      <c r="F11" s="38">
        <f>+H30</f>
        <v>4</v>
      </c>
      <c r="G11" s="46">
        <f>C11</f>
        <v>120</v>
      </c>
      <c r="H11" s="47">
        <f>+E11*F11*G11</f>
        <v>960</v>
      </c>
      <c r="I11" s="48">
        <v>2</v>
      </c>
      <c r="J11" s="38">
        <f>+L30</f>
        <v>5</v>
      </c>
      <c r="K11" s="46">
        <f>G11</f>
        <v>120</v>
      </c>
      <c r="L11" s="47">
        <f>+I11*J11*K11</f>
        <v>1200</v>
      </c>
      <c r="M11" s="48">
        <v>2</v>
      </c>
      <c r="N11" s="38">
        <f>+P30</f>
        <v>6</v>
      </c>
      <c r="O11" s="46">
        <f>K11</f>
        <v>120</v>
      </c>
      <c r="P11" s="47">
        <f>+M11*N11*O11</f>
        <v>1440</v>
      </c>
      <c r="Q11" s="48">
        <v>2</v>
      </c>
      <c r="R11" s="38">
        <f>+T30</f>
        <v>6</v>
      </c>
      <c r="S11" s="46">
        <f>O11</f>
        <v>120</v>
      </c>
      <c r="T11" s="47">
        <f>+Q11*R11*S11</f>
        <v>1440</v>
      </c>
    </row>
    <row r="12" spans="1:24" x14ac:dyDescent="0.25">
      <c r="A12" s="25" t="s">
        <v>60</v>
      </c>
      <c r="B12" s="25" t="s">
        <v>68</v>
      </c>
      <c r="C12" s="25">
        <v>50</v>
      </c>
      <c r="D12" s="25"/>
      <c r="E12" s="48">
        <v>1</v>
      </c>
      <c r="F12" s="38">
        <f>+H30*1.2</f>
        <v>4.8</v>
      </c>
      <c r="G12" s="46">
        <f>C12</f>
        <v>50</v>
      </c>
      <c r="H12" s="47">
        <f>+E12*F12*G12</f>
        <v>240</v>
      </c>
      <c r="I12" s="48">
        <v>1</v>
      </c>
      <c r="J12" s="38">
        <f>+L30*1.2</f>
        <v>6</v>
      </c>
      <c r="K12" s="46">
        <f>G12</f>
        <v>50</v>
      </c>
      <c r="L12" s="47">
        <f>+I12*J12*K12</f>
        <v>300</v>
      </c>
      <c r="M12" s="48">
        <v>1</v>
      </c>
      <c r="N12" s="38">
        <f>+P30*1.2</f>
        <v>7.1999999999999993</v>
      </c>
      <c r="O12" s="46">
        <f>K12</f>
        <v>50</v>
      </c>
      <c r="P12" s="47">
        <f>+M12*N12*O12</f>
        <v>359.99999999999994</v>
      </c>
      <c r="Q12" s="48">
        <v>1</v>
      </c>
      <c r="R12" s="38">
        <f>+T30*1.2</f>
        <v>7.1999999999999993</v>
      </c>
      <c r="S12" s="46">
        <f>O12</f>
        <v>50</v>
      </c>
      <c r="T12" s="47">
        <f>+Q12*R12*S12</f>
        <v>359.99999999999994</v>
      </c>
    </row>
    <row r="13" spans="1:24" x14ac:dyDescent="0.25">
      <c r="A13" s="25" t="s">
        <v>55</v>
      </c>
      <c r="B13" s="25" t="s">
        <v>68</v>
      </c>
      <c r="C13" s="25">
        <v>80</v>
      </c>
      <c r="D13" s="25"/>
      <c r="E13" s="48">
        <v>1</v>
      </c>
      <c r="F13" s="38">
        <f>+H30</f>
        <v>4</v>
      </c>
      <c r="G13" s="46">
        <f>C13</f>
        <v>80</v>
      </c>
      <c r="H13" s="47">
        <f>+E13*F13*G13</f>
        <v>320</v>
      </c>
      <c r="I13" s="48">
        <v>1</v>
      </c>
      <c r="J13" s="38">
        <f>+L30</f>
        <v>5</v>
      </c>
      <c r="K13" s="46">
        <f>G13</f>
        <v>80</v>
      </c>
      <c r="L13" s="47">
        <f>+I13*J13*K13</f>
        <v>400</v>
      </c>
      <c r="M13" s="48">
        <v>1</v>
      </c>
      <c r="N13" s="38">
        <f>+P30</f>
        <v>6</v>
      </c>
      <c r="O13" s="46">
        <f>K13</f>
        <v>80</v>
      </c>
      <c r="P13" s="47">
        <f>+M13*N13*O13</f>
        <v>480</v>
      </c>
      <c r="Q13" s="48">
        <v>1</v>
      </c>
      <c r="R13" s="38">
        <f>+T30</f>
        <v>6</v>
      </c>
      <c r="S13" s="46">
        <f>O13</f>
        <v>80</v>
      </c>
      <c r="T13" s="47">
        <f>+Q13*R13*S13</f>
        <v>480</v>
      </c>
    </row>
    <row r="14" spans="1:24" x14ac:dyDescent="0.25">
      <c r="A14" s="25" t="s">
        <v>56</v>
      </c>
      <c r="B14" s="25" t="s">
        <v>68</v>
      </c>
      <c r="C14" s="25">
        <v>40</v>
      </c>
      <c r="D14" s="25"/>
      <c r="E14" s="48">
        <v>2</v>
      </c>
      <c r="F14" s="38">
        <f>+H30</f>
        <v>4</v>
      </c>
      <c r="G14" s="46">
        <f>C14</f>
        <v>40</v>
      </c>
      <c r="H14" s="47">
        <f>+E14*F14*G14</f>
        <v>320</v>
      </c>
      <c r="I14" s="48">
        <v>2</v>
      </c>
      <c r="J14" s="38">
        <f>+L30</f>
        <v>5</v>
      </c>
      <c r="K14" s="46">
        <f>G14</f>
        <v>40</v>
      </c>
      <c r="L14" s="47">
        <f>+I14*J14*K14</f>
        <v>400</v>
      </c>
      <c r="M14" s="48">
        <v>2</v>
      </c>
      <c r="N14" s="38">
        <f>+P30</f>
        <v>6</v>
      </c>
      <c r="O14" s="46">
        <f>K14</f>
        <v>40</v>
      </c>
      <c r="P14" s="47">
        <f>+M14*N14*O14</f>
        <v>480</v>
      </c>
      <c r="Q14" s="48">
        <v>2</v>
      </c>
      <c r="R14" s="38">
        <f>+T30</f>
        <v>6</v>
      </c>
      <c r="S14" s="46">
        <f>O14</f>
        <v>40</v>
      </c>
      <c r="T14" s="47">
        <f>+Q14*R14*S14</f>
        <v>480</v>
      </c>
    </row>
    <row r="15" spans="1:24" x14ac:dyDescent="0.25">
      <c r="A15" s="26" t="s">
        <v>5</v>
      </c>
      <c r="B15" s="26"/>
      <c r="C15" s="26"/>
      <c r="D15" s="85"/>
      <c r="E15" s="49"/>
      <c r="F15" s="26"/>
      <c r="G15" s="26"/>
      <c r="H15" s="50">
        <f>SUM(H10:H14)</f>
        <v>2560</v>
      </c>
      <c r="I15" s="49"/>
      <c r="J15" s="26"/>
      <c r="K15" s="26"/>
      <c r="L15" s="50">
        <f>SUM(L10:L14)</f>
        <v>3200</v>
      </c>
      <c r="M15" s="49"/>
      <c r="N15" s="26"/>
      <c r="O15" s="26"/>
      <c r="P15" s="50">
        <f>SUM(P10:P14)</f>
        <v>3840</v>
      </c>
      <c r="Q15" s="49"/>
      <c r="R15" s="26"/>
      <c r="S15" s="26"/>
      <c r="T15" s="50">
        <f>SUM(T10:T14)</f>
        <v>3840</v>
      </c>
    </row>
    <row r="16" spans="1:24" x14ac:dyDescent="0.25">
      <c r="A16" s="25"/>
      <c r="B16" s="25"/>
      <c r="C16" s="25"/>
      <c r="D16" s="25"/>
      <c r="E16" s="45"/>
      <c r="F16" s="38"/>
      <c r="G16" s="38"/>
      <c r="H16" s="47"/>
      <c r="I16" s="45"/>
      <c r="J16" s="38"/>
      <c r="K16" s="38"/>
      <c r="L16" s="47"/>
      <c r="M16" s="45"/>
      <c r="N16" s="38"/>
      <c r="O16" s="38"/>
      <c r="P16" s="47"/>
      <c r="Q16" s="45"/>
      <c r="R16" s="38"/>
      <c r="S16" s="38"/>
      <c r="T16" s="47"/>
    </row>
    <row r="17" spans="1:20" x14ac:dyDescent="0.25">
      <c r="A17" s="25" t="s">
        <v>46</v>
      </c>
      <c r="B17" s="25"/>
      <c r="C17" s="25"/>
      <c r="D17" s="25"/>
      <c r="E17" s="45"/>
      <c r="F17" s="38"/>
      <c r="G17" s="38"/>
      <c r="H17" s="47"/>
      <c r="I17" s="45"/>
      <c r="J17" s="38"/>
      <c r="K17" s="38"/>
      <c r="L17" s="47"/>
      <c r="M17" s="45"/>
      <c r="N17" s="38"/>
      <c r="O17" s="38"/>
      <c r="P17" s="47"/>
      <c r="Q17" s="45"/>
      <c r="R17" s="38"/>
      <c r="S17" s="38"/>
      <c r="T17" s="47"/>
    </row>
    <row r="18" spans="1:20" x14ac:dyDescent="0.25">
      <c r="A18" s="25" t="s">
        <v>57</v>
      </c>
      <c r="B18" s="25" t="s">
        <v>68</v>
      </c>
      <c r="C18" s="25">
        <v>150</v>
      </c>
      <c r="D18" s="25"/>
      <c r="E18" s="48">
        <v>1</v>
      </c>
      <c r="F18" s="38">
        <f>+H30</f>
        <v>4</v>
      </c>
      <c r="G18" s="46">
        <f>C18</f>
        <v>150</v>
      </c>
      <c r="H18" s="47">
        <f t="shared" ref="H18:H24" si="0">+E18*F18*G18</f>
        <v>600</v>
      </c>
      <c r="I18" s="48">
        <v>1</v>
      </c>
      <c r="J18" s="38">
        <f>+L30</f>
        <v>5</v>
      </c>
      <c r="K18" s="46">
        <f>G18</f>
        <v>150</v>
      </c>
      <c r="L18" s="47">
        <f t="shared" ref="L18:L24" si="1">+I18*J18*K18</f>
        <v>750</v>
      </c>
      <c r="M18" s="48">
        <v>1</v>
      </c>
      <c r="N18" s="38">
        <f>+P30</f>
        <v>6</v>
      </c>
      <c r="O18" s="46">
        <f>K18</f>
        <v>150</v>
      </c>
      <c r="P18" s="47">
        <f t="shared" ref="P18:P24" si="2">+M18*N18*O18</f>
        <v>900</v>
      </c>
      <c r="Q18" s="48">
        <v>1</v>
      </c>
      <c r="R18" s="38">
        <f>+T30</f>
        <v>6</v>
      </c>
      <c r="S18" s="46">
        <f>O18</f>
        <v>150</v>
      </c>
      <c r="T18" s="47">
        <f t="shared" ref="T18:T24" si="3">+Q18*R18*S18</f>
        <v>900</v>
      </c>
    </row>
    <row r="19" spans="1:20" x14ac:dyDescent="0.25">
      <c r="A19" s="25" t="s">
        <v>58</v>
      </c>
      <c r="B19" s="25" t="s">
        <v>68</v>
      </c>
      <c r="C19" s="25">
        <v>50</v>
      </c>
      <c r="D19" s="25"/>
      <c r="E19" s="48">
        <v>1</v>
      </c>
      <c r="F19" s="38">
        <f>+H30</f>
        <v>4</v>
      </c>
      <c r="G19" s="46">
        <f t="shared" ref="G19:G24" si="4">C19</f>
        <v>50</v>
      </c>
      <c r="H19" s="47">
        <f t="shared" si="0"/>
        <v>200</v>
      </c>
      <c r="I19" s="48">
        <v>1</v>
      </c>
      <c r="J19" s="38">
        <f>+L30</f>
        <v>5</v>
      </c>
      <c r="K19" s="46">
        <f t="shared" ref="K19:K24" si="5">G19</f>
        <v>50</v>
      </c>
      <c r="L19" s="47">
        <f t="shared" si="1"/>
        <v>250</v>
      </c>
      <c r="M19" s="48">
        <v>1</v>
      </c>
      <c r="N19" s="38">
        <f>+P30</f>
        <v>6</v>
      </c>
      <c r="O19" s="46">
        <f t="shared" ref="O19:O24" si="6">K19</f>
        <v>50</v>
      </c>
      <c r="P19" s="47">
        <f t="shared" si="2"/>
        <v>300</v>
      </c>
      <c r="Q19" s="48">
        <v>1</v>
      </c>
      <c r="R19" s="38">
        <f>+T30</f>
        <v>6</v>
      </c>
      <c r="S19" s="46">
        <f t="shared" ref="S19:S24" si="7">O19</f>
        <v>50</v>
      </c>
      <c r="T19" s="47">
        <f t="shared" si="3"/>
        <v>300</v>
      </c>
    </row>
    <row r="20" spans="1:20" x14ac:dyDescent="0.25">
      <c r="A20" s="25" t="s">
        <v>63</v>
      </c>
      <c r="B20" s="25" t="s">
        <v>67</v>
      </c>
      <c r="C20" s="25">
        <v>500</v>
      </c>
      <c r="D20" s="25"/>
      <c r="E20" s="45">
        <f>+H29</f>
        <v>2</v>
      </c>
      <c r="F20" s="46">
        <v>1</v>
      </c>
      <c r="G20" s="46">
        <f t="shared" si="4"/>
        <v>500</v>
      </c>
      <c r="H20" s="47">
        <f t="shared" si="0"/>
        <v>1000</v>
      </c>
      <c r="I20" s="45">
        <f>+L29</f>
        <v>3</v>
      </c>
      <c r="J20" s="46">
        <v>1</v>
      </c>
      <c r="K20" s="46">
        <f t="shared" si="5"/>
        <v>500</v>
      </c>
      <c r="L20" s="47">
        <f t="shared" si="1"/>
        <v>1500</v>
      </c>
      <c r="M20" s="45">
        <f>+P29</f>
        <v>4</v>
      </c>
      <c r="N20" s="46">
        <v>1</v>
      </c>
      <c r="O20" s="46">
        <f t="shared" si="6"/>
        <v>500</v>
      </c>
      <c r="P20" s="47">
        <f t="shared" si="2"/>
        <v>2000</v>
      </c>
      <c r="Q20" s="45">
        <f>+T29</f>
        <v>4</v>
      </c>
      <c r="R20" s="46">
        <v>1</v>
      </c>
      <c r="S20" s="46">
        <f t="shared" si="7"/>
        <v>500</v>
      </c>
      <c r="T20" s="47">
        <f t="shared" si="3"/>
        <v>2000</v>
      </c>
    </row>
    <row r="21" spans="1:20" x14ac:dyDescent="0.25">
      <c r="A21" s="25" t="s">
        <v>40</v>
      </c>
      <c r="B21" s="25" t="s">
        <v>69</v>
      </c>
      <c r="C21" s="25">
        <v>500</v>
      </c>
      <c r="D21" s="25"/>
      <c r="E21" s="48">
        <v>1</v>
      </c>
      <c r="F21" s="46">
        <v>1</v>
      </c>
      <c r="G21" s="46">
        <f t="shared" si="4"/>
        <v>500</v>
      </c>
      <c r="H21" s="51">
        <f t="shared" si="0"/>
        <v>500</v>
      </c>
      <c r="I21" s="48">
        <v>1</v>
      </c>
      <c r="J21" s="46">
        <v>1</v>
      </c>
      <c r="K21" s="46">
        <f t="shared" si="5"/>
        <v>500</v>
      </c>
      <c r="L21" s="51">
        <f t="shared" si="1"/>
        <v>500</v>
      </c>
      <c r="M21" s="48">
        <v>1</v>
      </c>
      <c r="N21" s="46">
        <v>1</v>
      </c>
      <c r="O21" s="46">
        <f t="shared" si="6"/>
        <v>500</v>
      </c>
      <c r="P21" s="51">
        <f t="shared" si="2"/>
        <v>500</v>
      </c>
      <c r="Q21" s="48">
        <v>1</v>
      </c>
      <c r="R21" s="46">
        <v>1</v>
      </c>
      <c r="S21" s="46">
        <f t="shared" si="7"/>
        <v>500</v>
      </c>
      <c r="T21" s="51">
        <f t="shared" si="3"/>
        <v>500</v>
      </c>
    </row>
    <row r="22" spans="1:20" x14ac:dyDescent="0.25">
      <c r="A22" s="25" t="s">
        <v>9</v>
      </c>
      <c r="B22" s="25" t="s">
        <v>69</v>
      </c>
      <c r="C22" s="25">
        <v>300</v>
      </c>
      <c r="D22" s="25"/>
      <c r="E22" s="48">
        <v>1</v>
      </c>
      <c r="F22" s="46">
        <v>1</v>
      </c>
      <c r="G22" s="46">
        <f t="shared" si="4"/>
        <v>300</v>
      </c>
      <c r="H22" s="47">
        <f t="shared" si="0"/>
        <v>300</v>
      </c>
      <c r="I22" s="48">
        <v>1</v>
      </c>
      <c r="J22" s="46">
        <v>1</v>
      </c>
      <c r="K22" s="46">
        <f t="shared" si="5"/>
        <v>300</v>
      </c>
      <c r="L22" s="47">
        <f t="shared" si="1"/>
        <v>300</v>
      </c>
      <c r="M22" s="48">
        <v>1</v>
      </c>
      <c r="N22" s="46">
        <v>1</v>
      </c>
      <c r="O22" s="46">
        <f t="shared" si="6"/>
        <v>300</v>
      </c>
      <c r="P22" s="47">
        <f t="shared" si="2"/>
        <v>300</v>
      </c>
      <c r="Q22" s="48">
        <v>1</v>
      </c>
      <c r="R22" s="46">
        <v>1</v>
      </c>
      <c r="S22" s="46">
        <f t="shared" si="7"/>
        <v>300</v>
      </c>
      <c r="T22" s="47">
        <f t="shared" si="3"/>
        <v>300</v>
      </c>
    </row>
    <row r="23" spans="1:20" x14ac:dyDescent="0.25">
      <c r="A23" s="25" t="s">
        <v>65</v>
      </c>
      <c r="B23" s="25" t="s">
        <v>68</v>
      </c>
      <c r="C23" s="25">
        <v>75</v>
      </c>
      <c r="D23" s="25"/>
      <c r="E23" s="48">
        <v>1</v>
      </c>
      <c r="F23" s="38">
        <f>+H30</f>
        <v>4</v>
      </c>
      <c r="G23" s="46">
        <f t="shared" si="4"/>
        <v>75</v>
      </c>
      <c r="H23" s="51">
        <f t="shared" si="0"/>
        <v>300</v>
      </c>
      <c r="I23" s="48">
        <v>1</v>
      </c>
      <c r="J23" s="38">
        <f>+L30</f>
        <v>5</v>
      </c>
      <c r="K23" s="46">
        <f t="shared" si="5"/>
        <v>75</v>
      </c>
      <c r="L23" s="51">
        <f t="shared" si="1"/>
        <v>375</v>
      </c>
      <c r="M23" s="48">
        <v>1</v>
      </c>
      <c r="N23" s="38">
        <f>+P30</f>
        <v>6</v>
      </c>
      <c r="O23" s="46">
        <f t="shared" si="6"/>
        <v>75</v>
      </c>
      <c r="P23" s="51">
        <f t="shared" si="2"/>
        <v>450</v>
      </c>
      <c r="Q23" s="48">
        <v>1</v>
      </c>
      <c r="R23" s="38">
        <f>+T30</f>
        <v>6</v>
      </c>
      <c r="S23" s="46">
        <f t="shared" si="7"/>
        <v>75</v>
      </c>
      <c r="T23" s="51">
        <f t="shared" si="3"/>
        <v>450</v>
      </c>
    </row>
    <row r="24" spans="1:20" x14ac:dyDescent="0.25">
      <c r="A24" s="25" t="s">
        <v>64</v>
      </c>
      <c r="B24" s="25" t="s">
        <v>68</v>
      </c>
      <c r="C24" s="25">
        <v>50</v>
      </c>
      <c r="D24" s="25"/>
      <c r="E24" s="48">
        <v>1</v>
      </c>
      <c r="F24" s="38">
        <f>+H30</f>
        <v>4</v>
      </c>
      <c r="G24" s="46">
        <f t="shared" si="4"/>
        <v>50</v>
      </c>
      <c r="H24" s="47">
        <f t="shared" si="0"/>
        <v>200</v>
      </c>
      <c r="I24" s="48">
        <v>1</v>
      </c>
      <c r="J24" s="38">
        <f>+L30</f>
        <v>5</v>
      </c>
      <c r="K24" s="46">
        <f t="shared" si="5"/>
        <v>50</v>
      </c>
      <c r="L24" s="47">
        <f t="shared" si="1"/>
        <v>250</v>
      </c>
      <c r="M24" s="48">
        <v>1</v>
      </c>
      <c r="N24" s="38">
        <f>+P30</f>
        <v>6</v>
      </c>
      <c r="O24" s="46">
        <f t="shared" si="6"/>
        <v>50</v>
      </c>
      <c r="P24" s="47">
        <f t="shared" si="2"/>
        <v>300</v>
      </c>
      <c r="Q24" s="48">
        <v>1</v>
      </c>
      <c r="R24" s="38">
        <f>+T30</f>
        <v>6</v>
      </c>
      <c r="S24" s="46">
        <f t="shared" si="7"/>
        <v>50</v>
      </c>
      <c r="T24" s="47">
        <f t="shared" si="3"/>
        <v>300</v>
      </c>
    </row>
    <row r="25" spans="1:20" x14ac:dyDescent="0.25">
      <c r="A25" s="26" t="s">
        <v>45</v>
      </c>
      <c r="B25" s="26"/>
      <c r="C25" s="26"/>
      <c r="D25" s="85"/>
      <c r="E25" s="49"/>
      <c r="F25" s="26"/>
      <c r="G25" s="26"/>
      <c r="H25" s="52">
        <f>SUM(H18:H24)</f>
        <v>3100</v>
      </c>
      <c r="I25" s="49"/>
      <c r="J25" s="26"/>
      <c r="K25" s="26"/>
      <c r="L25" s="52">
        <f>SUM(L18:L24)</f>
        <v>3925</v>
      </c>
      <c r="M25" s="49"/>
      <c r="N25" s="26"/>
      <c r="O25" s="26"/>
      <c r="P25" s="52">
        <f>SUM(P18:P24)</f>
        <v>4750</v>
      </c>
      <c r="Q25" s="49"/>
      <c r="R25" s="26"/>
      <c r="S25" s="26"/>
      <c r="T25" s="52">
        <f>SUM(T18:T24)</f>
        <v>4750</v>
      </c>
    </row>
    <row r="26" spans="1:20" x14ac:dyDescent="0.25">
      <c r="A26" s="25"/>
      <c r="B26" s="25"/>
      <c r="C26" s="25"/>
      <c r="D26" s="25"/>
      <c r="E26" s="45"/>
      <c r="F26" s="38"/>
      <c r="G26" s="38"/>
      <c r="H26" s="47"/>
      <c r="I26" s="45"/>
      <c r="J26" s="38"/>
      <c r="K26" s="38"/>
      <c r="L26" s="47"/>
      <c r="M26" s="45"/>
      <c r="N26" s="38"/>
      <c r="O26" s="38"/>
      <c r="P26" s="47"/>
      <c r="Q26" s="45"/>
      <c r="R26" s="38"/>
      <c r="S26" s="38"/>
      <c r="T26" s="47"/>
    </row>
    <row r="27" spans="1:20" x14ac:dyDescent="0.25">
      <c r="A27" s="39" t="s">
        <v>74</v>
      </c>
      <c r="B27" s="39"/>
      <c r="C27" s="39"/>
      <c r="D27" s="39"/>
      <c r="E27" s="53"/>
      <c r="F27" s="39"/>
      <c r="G27" s="39"/>
      <c r="H27" s="54">
        <f>+H25+H15+H7</f>
        <v>8260</v>
      </c>
      <c r="I27" s="53"/>
      <c r="J27" s="39"/>
      <c r="K27" s="39"/>
      <c r="L27" s="54">
        <f>+L25+L15+L7</f>
        <v>11655</v>
      </c>
      <c r="M27" s="53"/>
      <c r="N27" s="39"/>
      <c r="O27" s="39"/>
      <c r="P27" s="54">
        <f>+P25+P15+P7</f>
        <v>14840</v>
      </c>
      <c r="Q27" s="53"/>
      <c r="R27" s="39"/>
      <c r="S27" s="39"/>
      <c r="T27" s="54">
        <f>+T25+T15+T7</f>
        <v>15730</v>
      </c>
    </row>
    <row r="28" spans="1:20" x14ac:dyDescent="0.25">
      <c r="A28" s="25"/>
      <c r="B28" s="25"/>
      <c r="C28" s="25"/>
      <c r="D28" s="25"/>
      <c r="E28" s="45"/>
      <c r="F28" s="38"/>
      <c r="G28" s="38"/>
      <c r="H28" s="47"/>
      <c r="I28" s="45"/>
      <c r="J28" s="38"/>
      <c r="K28" s="38"/>
      <c r="L28" s="47"/>
      <c r="M28" s="45"/>
      <c r="N28" s="38"/>
      <c r="O28" s="38"/>
      <c r="P28" s="47"/>
      <c r="Q28" s="45"/>
      <c r="R28" s="38"/>
      <c r="S28" s="38"/>
      <c r="T28" s="47"/>
    </row>
    <row r="29" spans="1:20" x14ac:dyDescent="0.25">
      <c r="A29" s="39" t="s">
        <v>61</v>
      </c>
      <c r="B29" s="39" t="s">
        <v>67</v>
      </c>
      <c r="C29" s="39"/>
      <c r="D29" s="39"/>
      <c r="E29" s="53"/>
      <c r="F29" s="39"/>
      <c r="G29" s="39"/>
      <c r="H29" s="55">
        <v>2</v>
      </c>
      <c r="I29" s="53"/>
      <c r="J29" s="39"/>
      <c r="K29" s="39"/>
      <c r="L29" s="55">
        <v>3</v>
      </c>
      <c r="M29" s="53"/>
      <c r="N29" s="39"/>
      <c r="O29" s="39"/>
      <c r="P29" s="55">
        <v>4</v>
      </c>
      <c r="Q29" s="53"/>
      <c r="R29" s="39"/>
      <c r="S29" s="39"/>
      <c r="T29" s="55">
        <v>4</v>
      </c>
    </row>
    <row r="30" spans="1:20" ht="15.75" thickBot="1" x14ac:dyDescent="0.3">
      <c r="A30" s="40" t="s">
        <v>66</v>
      </c>
      <c r="B30" s="40" t="s">
        <v>68</v>
      </c>
      <c r="C30" s="40"/>
      <c r="D30" s="40"/>
      <c r="E30" s="56"/>
      <c r="F30" s="57"/>
      <c r="G30" s="57"/>
      <c r="H30" s="58">
        <v>4</v>
      </c>
      <c r="I30" s="56"/>
      <c r="J30" s="57"/>
      <c r="K30" s="57"/>
      <c r="L30" s="58">
        <v>5</v>
      </c>
      <c r="M30" s="56"/>
      <c r="N30" s="57"/>
      <c r="O30" s="57"/>
      <c r="P30" s="58">
        <v>6</v>
      </c>
      <c r="Q30" s="56"/>
      <c r="R30" s="57"/>
      <c r="S30" s="57"/>
      <c r="T30" s="58">
        <v>6</v>
      </c>
    </row>
    <row r="31" spans="1:20" ht="15.75" thickBot="1" x14ac:dyDescent="0.3"/>
    <row r="32" spans="1:20" x14ac:dyDescent="0.25">
      <c r="A32" s="1" t="s">
        <v>77</v>
      </c>
      <c r="C32" t="s">
        <v>53</v>
      </c>
      <c r="E32" s="42" t="s">
        <v>73</v>
      </c>
      <c r="F32" s="43" t="s">
        <v>71</v>
      </c>
      <c r="G32" s="43" t="s">
        <v>70</v>
      </c>
      <c r="H32" s="44">
        <v>42767</v>
      </c>
      <c r="I32" s="42" t="s">
        <v>73</v>
      </c>
      <c r="J32" s="43" t="s">
        <v>71</v>
      </c>
      <c r="K32" s="43" t="s">
        <v>70</v>
      </c>
      <c r="L32" s="44">
        <v>42856</v>
      </c>
      <c r="M32" s="42" t="s">
        <v>73</v>
      </c>
      <c r="N32" s="43" t="s">
        <v>71</v>
      </c>
      <c r="O32" s="43" t="s">
        <v>70</v>
      </c>
      <c r="P32" s="44">
        <v>43009</v>
      </c>
      <c r="Q32" s="42" t="s">
        <v>73</v>
      </c>
      <c r="R32" s="43" t="s">
        <v>71</v>
      </c>
      <c r="S32" s="43" t="s">
        <v>70</v>
      </c>
      <c r="T32" s="44">
        <v>43132</v>
      </c>
    </row>
    <row r="33" spans="1:20" x14ac:dyDescent="0.25">
      <c r="A33" s="25" t="s">
        <v>62</v>
      </c>
      <c r="B33" s="25" t="s">
        <v>67</v>
      </c>
      <c r="C33" s="25">
        <v>50</v>
      </c>
      <c r="D33" s="25"/>
      <c r="E33" s="45">
        <f>+H60</f>
        <v>2</v>
      </c>
      <c r="F33" s="38">
        <f>+H$30</f>
        <v>4</v>
      </c>
      <c r="G33" s="46">
        <f>C33</f>
        <v>50</v>
      </c>
      <c r="H33" s="47">
        <f>+E33*F33*G33</f>
        <v>400</v>
      </c>
      <c r="I33" s="45">
        <f>+L60</f>
        <v>3</v>
      </c>
      <c r="J33" s="38">
        <f>+L$30</f>
        <v>5</v>
      </c>
      <c r="K33" s="46">
        <f>G33</f>
        <v>50</v>
      </c>
      <c r="L33" s="47">
        <f>+I33*J33*K33</f>
        <v>750</v>
      </c>
      <c r="M33" s="45">
        <f>+P60</f>
        <v>4</v>
      </c>
      <c r="N33" s="38">
        <f>+P$30</f>
        <v>6</v>
      </c>
      <c r="O33" s="46">
        <f>K33</f>
        <v>50</v>
      </c>
      <c r="P33" s="47">
        <f>+M33*N33*O33</f>
        <v>1200</v>
      </c>
      <c r="Q33" s="45">
        <f>+T60</f>
        <v>4</v>
      </c>
      <c r="R33" s="38">
        <f>+T$30</f>
        <v>6</v>
      </c>
      <c r="S33" s="46">
        <f>O33</f>
        <v>50</v>
      </c>
      <c r="T33" s="47">
        <f>+Q33*R33*S33</f>
        <v>1200</v>
      </c>
    </row>
    <row r="34" spans="1:20" x14ac:dyDescent="0.25">
      <c r="A34" s="25" t="s">
        <v>38</v>
      </c>
      <c r="B34" s="25" t="s">
        <v>68</v>
      </c>
      <c r="C34" s="25">
        <v>150</v>
      </c>
      <c r="D34" s="25"/>
      <c r="E34" s="45">
        <f>+H60</f>
        <v>2</v>
      </c>
      <c r="F34" s="38">
        <f>+H$30</f>
        <v>4</v>
      </c>
      <c r="G34" s="46">
        <f>C34</f>
        <v>150</v>
      </c>
      <c r="H34" s="47">
        <f>+E34*F34*G34</f>
        <v>1200</v>
      </c>
      <c r="I34" s="45">
        <f>+L60</f>
        <v>3</v>
      </c>
      <c r="J34" s="38">
        <f>+L$30</f>
        <v>5</v>
      </c>
      <c r="K34" s="46">
        <f>G34</f>
        <v>150</v>
      </c>
      <c r="L34" s="47">
        <f>+I34*J34*K34</f>
        <v>2250</v>
      </c>
      <c r="M34" s="45">
        <f>+P60</f>
        <v>4</v>
      </c>
      <c r="N34" s="38">
        <f>+P$30</f>
        <v>6</v>
      </c>
      <c r="O34" s="46">
        <f>K34</f>
        <v>150</v>
      </c>
      <c r="P34" s="47">
        <f>+M34*N34*O34</f>
        <v>3600</v>
      </c>
      <c r="Q34" s="45">
        <f>+T60</f>
        <v>4</v>
      </c>
      <c r="R34" s="38">
        <f>+T$30</f>
        <v>6</v>
      </c>
      <c r="S34" s="46">
        <f>O34</f>
        <v>150</v>
      </c>
      <c r="T34" s="47">
        <f>+Q34*R34*S34</f>
        <v>3600</v>
      </c>
    </row>
    <row r="35" spans="1:20" x14ac:dyDescent="0.25">
      <c r="A35" s="25" t="s">
        <v>37</v>
      </c>
      <c r="B35" s="25" t="s">
        <v>68</v>
      </c>
      <c r="C35" s="80">
        <v>60</v>
      </c>
      <c r="D35" s="25"/>
      <c r="E35" s="45">
        <f>+H60</f>
        <v>2</v>
      </c>
      <c r="F35" s="46">
        <v>1</v>
      </c>
      <c r="G35" s="46">
        <f>C35</f>
        <v>60</v>
      </c>
      <c r="H35" s="47">
        <f>+E35*F35*G35</f>
        <v>120</v>
      </c>
      <c r="I35" s="45">
        <f>+L60</f>
        <v>3</v>
      </c>
      <c r="J35" s="46">
        <v>1</v>
      </c>
      <c r="K35" s="46">
        <f>G35</f>
        <v>60</v>
      </c>
      <c r="L35" s="47">
        <f>+I35*J35*K35</f>
        <v>180</v>
      </c>
      <c r="M35" s="45">
        <f>+P60</f>
        <v>4</v>
      </c>
      <c r="N35" s="46">
        <v>1</v>
      </c>
      <c r="O35" s="46">
        <f>K35</f>
        <v>60</v>
      </c>
      <c r="P35" s="47">
        <f>+M35*N35*O35</f>
        <v>240</v>
      </c>
      <c r="Q35" s="45">
        <f>+T60</f>
        <v>4</v>
      </c>
      <c r="R35" s="46">
        <v>1</v>
      </c>
      <c r="S35" s="46">
        <f>O35</f>
        <v>60</v>
      </c>
      <c r="T35" s="47">
        <f>+Q35*R35*S35</f>
        <v>240</v>
      </c>
    </row>
    <row r="36" spans="1:20" x14ac:dyDescent="0.25">
      <c r="A36" s="25" t="s">
        <v>31</v>
      </c>
      <c r="B36" s="25" t="s">
        <v>68</v>
      </c>
      <c r="C36" s="80">
        <f>500/10</f>
        <v>50</v>
      </c>
      <c r="D36" s="25"/>
      <c r="E36" s="45">
        <f>+H60</f>
        <v>2</v>
      </c>
      <c r="F36" s="38">
        <f>+H61</f>
        <v>4</v>
      </c>
      <c r="G36" s="46">
        <f>C36</f>
        <v>50</v>
      </c>
      <c r="H36" s="47">
        <f>+E36*F36*G36</f>
        <v>400</v>
      </c>
      <c r="I36" s="45">
        <f>+L60</f>
        <v>3</v>
      </c>
      <c r="J36" s="38">
        <f>+L61</f>
        <v>5</v>
      </c>
      <c r="K36" s="46">
        <f>G36</f>
        <v>50</v>
      </c>
      <c r="L36" s="47">
        <f>+I36*J36*K36</f>
        <v>750</v>
      </c>
      <c r="M36" s="45">
        <f>+P60</f>
        <v>4</v>
      </c>
      <c r="N36" s="38">
        <f>+P61</f>
        <v>6</v>
      </c>
      <c r="O36" s="46">
        <f>K36</f>
        <v>50</v>
      </c>
      <c r="P36" s="47">
        <f>+M36*N36*O36</f>
        <v>1200</v>
      </c>
      <c r="Q36" s="45">
        <f>+T60</f>
        <v>4</v>
      </c>
      <c r="R36" s="38">
        <f>+T61</f>
        <v>6</v>
      </c>
      <c r="S36" s="46">
        <f>O36</f>
        <v>50</v>
      </c>
      <c r="T36" s="47">
        <f>+Q36*R36*S36</f>
        <v>1200</v>
      </c>
    </row>
    <row r="37" spans="1:20" x14ac:dyDescent="0.25">
      <c r="A37" s="25" t="s">
        <v>48</v>
      </c>
      <c r="B37" s="25" t="s">
        <v>68</v>
      </c>
      <c r="C37" s="25">
        <v>15</v>
      </c>
      <c r="D37" s="25"/>
      <c r="E37" s="48">
        <v>8</v>
      </c>
      <c r="F37" s="38">
        <f>+H$30</f>
        <v>4</v>
      </c>
      <c r="G37" s="46">
        <f>C37</f>
        <v>15</v>
      </c>
      <c r="H37" s="47">
        <f>+E37*F37*G37</f>
        <v>480</v>
      </c>
      <c r="I37" s="48">
        <v>8</v>
      </c>
      <c r="J37" s="38">
        <f>+L$30</f>
        <v>5</v>
      </c>
      <c r="K37" s="46">
        <f>G37</f>
        <v>15</v>
      </c>
      <c r="L37" s="47">
        <f>+I37*J37*K37</f>
        <v>600</v>
      </c>
      <c r="M37" s="48">
        <v>10</v>
      </c>
      <c r="N37" s="38">
        <f>+P$30</f>
        <v>6</v>
      </c>
      <c r="O37" s="46">
        <f>K37</f>
        <v>15</v>
      </c>
      <c r="P37" s="47">
        <v>10</v>
      </c>
      <c r="Q37" s="48">
        <v>10</v>
      </c>
      <c r="R37" s="38">
        <f>+T$30</f>
        <v>6</v>
      </c>
      <c r="S37" s="46">
        <f>O37</f>
        <v>15</v>
      </c>
      <c r="T37" s="47">
        <f>+Q37*R37*S37</f>
        <v>900</v>
      </c>
    </row>
    <row r="38" spans="1:20" x14ac:dyDescent="0.25">
      <c r="A38" s="26" t="s">
        <v>4</v>
      </c>
      <c r="B38" s="26"/>
      <c r="C38" s="26"/>
      <c r="D38" s="26"/>
      <c r="E38" s="49"/>
      <c r="F38" s="26"/>
      <c r="G38" s="26"/>
      <c r="H38" s="50">
        <f>SUM(H33:H37)</f>
        <v>2600</v>
      </c>
      <c r="I38" s="49"/>
      <c r="J38" s="26"/>
      <c r="K38" s="26"/>
      <c r="L38" s="50">
        <f>SUM(L33:L37)</f>
        <v>4530</v>
      </c>
      <c r="M38" s="49"/>
      <c r="N38" s="26"/>
      <c r="O38" s="26"/>
      <c r="P38" s="50">
        <f>SUM(P33:P37)</f>
        <v>6250</v>
      </c>
      <c r="Q38" s="49"/>
      <c r="R38" s="26"/>
      <c r="S38" s="26"/>
      <c r="T38" s="50">
        <f>SUM(T33:T37)</f>
        <v>7140</v>
      </c>
    </row>
    <row r="39" spans="1:20" x14ac:dyDescent="0.25">
      <c r="A39" s="25"/>
      <c r="B39" s="25"/>
      <c r="C39" s="25"/>
      <c r="D39" s="25"/>
      <c r="E39" s="45"/>
      <c r="F39" s="38"/>
      <c r="G39" s="38"/>
      <c r="H39" s="47"/>
      <c r="I39" s="45"/>
      <c r="J39" s="38"/>
      <c r="K39" s="38"/>
      <c r="L39" s="47"/>
      <c r="M39" s="45"/>
      <c r="N39" s="38"/>
      <c r="O39" s="38"/>
      <c r="P39" s="47"/>
      <c r="Q39" s="45"/>
      <c r="R39" s="38"/>
      <c r="S39" s="38"/>
      <c r="T39" s="47"/>
    </row>
    <row r="40" spans="1:20" x14ac:dyDescent="0.25">
      <c r="A40" s="25" t="s">
        <v>2</v>
      </c>
      <c r="B40" s="25"/>
      <c r="C40" s="25"/>
      <c r="D40" s="25"/>
      <c r="E40" s="45"/>
      <c r="F40" s="38"/>
      <c r="G40" s="38"/>
      <c r="H40" s="47"/>
      <c r="I40" s="45"/>
      <c r="J40" s="38"/>
      <c r="K40" s="38"/>
      <c r="L40" s="47"/>
      <c r="M40" s="45"/>
      <c r="N40" s="38"/>
      <c r="O40" s="38"/>
      <c r="P40" s="47"/>
      <c r="Q40" s="45"/>
      <c r="R40" s="38"/>
      <c r="S40" s="38"/>
      <c r="T40" s="47"/>
    </row>
    <row r="41" spans="1:20" x14ac:dyDescent="0.25">
      <c r="A41" s="25" t="s">
        <v>59</v>
      </c>
      <c r="B41" s="25" t="s">
        <v>68</v>
      </c>
      <c r="C41" s="25">
        <v>150</v>
      </c>
      <c r="D41" s="25"/>
      <c r="E41" s="48">
        <v>1</v>
      </c>
      <c r="F41" s="38">
        <f>+H61*1.2</f>
        <v>4.8</v>
      </c>
      <c r="G41" s="46">
        <f>C41</f>
        <v>150</v>
      </c>
      <c r="H41" s="47">
        <f>+E41*F41*G41</f>
        <v>720</v>
      </c>
      <c r="I41" s="48">
        <v>1</v>
      </c>
      <c r="J41" s="38">
        <f>+L61*1.2</f>
        <v>6</v>
      </c>
      <c r="K41" s="46">
        <f>G41</f>
        <v>150</v>
      </c>
      <c r="L41" s="47">
        <f>+I41*J41*K41</f>
        <v>900</v>
      </c>
      <c r="M41" s="48">
        <v>1</v>
      </c>
      <c r="N41" s="38">
        <f>+P61*1.2</f>
        <v>7.1999999999999993</v>
      </c>
      <c r="O41" s="46">
        <f>K41</f>
        <v>150</v>
      </c>
      <c r="P41" s="47">
        <f>+M41*N41*O41</f>
        <v>1080</v>
      </c>
      <c r="Q41" s="48">
        <v>1</v>
      </c>
      <c r="R41" s="38">
        <f>+T61*1.2</f>
        <v>7.1999999999999993</v>
      </c>
      <c r="S41" s="46">
        <f>O41</f>
        <v>150</v>
      </c>
      <c r="T41" s="47">
        <f>+Q41*R41*S41</f>
        <v>1080</v>
      </c>
    </row>
    <row r="42" spans="1:20" x14ac:dyDescent="0.25">
      <c r="A42" s="25" t="s">
        <v>54</v>
      </c>
      <c r="B42" s="25" t="s">
        <v>68</v>
      </c>
      <c r="C42" s="25">
        <v>120</v>
      </c>
      <c r="D42" s="25"/>
      <c r="E42" s="48">
        <v>2</v>
      </c>
      <c r="F42" s="38">
        <f>+H61</f>
        <v>4</v>
      </c>
      <c r="G42" s="46">
        <f>C42</f>
        <v>120</v>
      </c>
      <c r="H42" s="47">
        <f>+E42*F42*G42</f>
        <v>960</v>
      </c>
      <c r="I42" s="48">
        <v>2</v>
      </c>
      <c r="J42" s="38">
        <f>+L61</f>
        <v>5</v>
      </c>
      <c r="K42" s="46">
        <f>G42</f>
        <v>120</v>
      </c>
      <c r="L42" s="47">
        <f>+I42*J42*K42</f>
        <v>1200</v>
      </c>
      <c r="M42" s="48">
        <v>2</v>
      </c>
      <c r="N42" s="38">
        <f>+P61</f>
        <v>6</v>
      </c>
      <c r="O42" s="46">
        <f>K42</f>
        <v>120</v>
      </c>
      <c r="P42" s="47">
        <f>+M42*N42*O42</f>
        <v>1440</v>
      </c>
      <c r="Q42" s="48">
        <v>2</v>
      </c>
      <c r="R42" s="38">
        <f>+T61</f>
        <v>6</v>
      </c>
      <c r="S42" s="46">
        <f>O42</f>
        <v>120</v>
      </c>
      <c r="T42" s="47">
        <f>+Q42*R42*S42</f>
        <v>1440</v>
      </c>
    </row>
    <row r="43" spans="1:20" x14ac:dyDescent="0.25">
      <c r="A43" s="25" t="s">
        <v>60</v>
      </c>
      <c r="B43" s="25" t="s">
        <v>68</v>
      </c>
      <c r="C43" s="25">
        <v>50</v>
      </c>
      <c r="D43" s="25"/>
      <c r="E43" s="48">
        <v>1</v>
      </c>
      <c r="F43" s="38">
        <f>+H61*1.2</f>
        <v>4.8</v>
      </c>
      <c r="G43" s="46">
        <f>C43</f>
        <v>50</v>
      </c>
      <c r="H43" s="47">
        <f>+E43*F43*G43</f>
        <v>240</v>
      </c>
      <c r="I43" s="48">
        <v>1</v>
      </c>
      <c r="J43" s="38">
        <f>+L61*1.2</f>
        <v>6</v>
      </c>
      <c r="K43" s="46">
        <f>G43</f>
        <v>50</v>
      </c>
      <c r="L43" s="47">
        <f>+I43*J43*K43</f>
        <v>300</v>
      </c>
      <c r="M43" s="48">
        <v>1</v>
      </c>
      <c r="N43" s="38">
        <f>+P61*1.2</f>
        <v>7.1999999999999993</v>
      </c>
      <c r="O43" s="46">
        <f>K43</f>
        <v>50</v>
      </c>
      <c r="P43" s="47">
        <f>+M43*N43*O43</f>
        <v>359.99999999999994</v>
      </c>
      <c r="Q43" s="48">
        <v>1</v>
      </c>
      <c r="R43" s="38">
        <f>+T61*1.2</f>
        <v>7.1999999999999993</v>
      </c>
      <c r="S43" s="46">
        <f>O43</f>
        <v>50</v>
      </c>
      <c r="T43" s="47">
        <f>+Q43*R43*S43</f>
        <v>359.99999999999994</v>
      </c>
    </row>
    <row r="44" spans="1:20" x14ac:dyDescent="0.25">
      <c r="A44" s="25" t="s">
        <v>55</v>
      </c>
      <c r="B44" s="25" t="s">
        <v>68</v>
      </c>
      <c r="C44" s="25">
        <v>80</v>
      </c>
      <c r="D44" s="25"/>
      <c r="E44" s="48">
        <v>1</v>
      </c>
      <c r="F44" s="38">
        <f>+H61</f>
        <v>4</v>
      </c>
      <c r="G44" s="46">
        <f>C44</f>
        <v>80</v>
      </c>
      <c r="H44" s="47">
        <f>+E44*F44*G44</f>
        <v>320</v>
      </c>
      <c r="I44" s="48">
        <v>1</v>
      </c>
      <c r="J44" s="38">
        <f>+L61</f>
        <v>5</v>
      </c>
      <c r="K44" s="46">
        <f>G44</f>
        <v>80</v>
      </c>
      <c r="L44" s="47">
        <f>+I44*J44*K44</f>
        <v>400</v>
      </c>
      <c r="M44" s="48">
        <v>1</v>
      </c>
      <c r="N44" s="38">
        <f>+P61</f>
        <v>6</v>
      </c>
      <c r="O44" s="46">
        <f>K44</f>
        <v>80</v>
      </c>
      <c r="P44" s="47">
        <f>+M44*N44*O44</f>
        <v>480</v>
      </c>
      <c r="Q44" s="48">
        <v>1</v>
      </c>
      <c r="R44" s="38">
        <f>+T61</f>
        <v>6</v>
      </c>
      <c r="S44" s="46">
        <f>O44</f>
        <v>80</v>
      </c>
      <c r="T44" s="47">
        <f>+Q44*R44*S44</f>
        <v>480</v>
      </c>
    </row>
    <row r="45" spans="1:20" x14ac:dyDescent="0.25">
      <c r="A45" s="25" t="s">
        <v>56</v>
      </c>
      <c r="B45" s="25" t="s">
        <v>68</v>
      </c>
      <c r="C45" s="25">
        <v>40</v>
      </c>
      <c r="D45" s="25"/>
      <c r="E45" s="48">
        <v>2</v>
      </c>
      <c r="F45" s="38">
        <f>+H61</f>
        <v>4</v>
      </c>
      <c r="G45" s="46">
        <f>C45</f>
        <v>40</v>
      </c>
      <c r="H45" s="47">
        <f>+E45*F45*G45</f>
        <v>320</v>
      </c>
      <c r="I45" s="48">
        <v>2</v>
      </c>
      <c r="J45" s="38">
        <f>+L61</f>
        <v>5</v>
      </c>
      <c r="K45" s="46">
        <f>G45</f>
        <v>40</v>
      </c>
      <c r="L45" s="47">
        <f>+I45*J45*K45</f>
        <v>400</v>
      </c>
      <c r="M45" s="48">
        <v>2</v>
      </c>
      <c r="N45" s="38">
        <f>+P61</f>
        <v>6</v>
      </c>
      <c r="O45" s="46">
        <f>K45</f>
        <v>40</v>
      </c>
      <c r="P45" s="47">
        <f>+M45*N45*O45</f>
        <v>480</v>
      </c>
      <c r="Q45" s="48">
        <v>2</v>
      </c>
      <c r="R45" s="38">
        <f>+T61</f>
        <v>6</v>
      </c>
      <c r="S45" s="46">
        <f>O45</f>
        <v>40</v>
      </c>
      <c r="T45" s="47">
        <f>+Q45*R45*S45</f>
        <v>480</v>
      </c>
    </row>
    <row r="46" spans="1:20" x14ac:dyDescent="0.25">
      <c r="A46" s="26" t="s">
        <v>5</v>
      </c>
      <c r="B46" s="26"/>
      <c r="C46" s="26"/>
      <c r="D46" s="85"/>
      <c r="E46" s="49"/>
      <c r="F46" s="26"/>
      <c r="G46" s="26"/>
      <c r="H46" s="50">
        <f>SUM(H41:H45)</f>
        <v>2560</v>
      </c>
      <c r="I46" s="49"/>
      <c r="J46" s="26"/>
      <c r="K46" s="26"/>
      <c r="L46" s="50">
        <f>SUM(L41:L45)</f>
        <v>3200</v>
      </c>
      <c r="M46" s="49"/>
      <c r="N46" s="26"/>
      <c r="O46" s="26"/>
      <c r="P46" s="50">
        <f>SUM(P41:P45)</f>
        <v>3840</v>
      </c>
      <c r="Q46" s="49"/>
      <c r="R46" s="26"/>
      <c r="S46" s="26"/>
      <c r="T46" s="50">
        <f>SUM(T41:T45)</f>
        <v>3840</v>
      </c>
    </row>
    <row r="47" spans="1:20" x14ac:dyDescent="0.25">
      <c r="A47" s="25"/>
      <c r="B47" s="25"/>
      <c r="C47" s="25"/>
      <c r="D47" s="25"/>
      <c r="E47" s="45"/>
      <c r="F47" s="38"/>
      <c r="G47" s="38"/>
      <c r="H47" s="47"/>
      <c r="I47" s="45"/>
      <c r="J47" s="38"/>
      <c r="K47" s="38"/>
      <c r="L47" s="47"/>
      <c r="M47" s="45"/>
      <c r="N47" s="38"/>
      <c r="O47" s="38"/>
      <c r="P47" s="47"/>
      <c r="Q47" s="45"/>
      <c r="R47" s="38"/>
      <c r="S47" s="38"/>
      <c r="T47" s="47"/>
    </row>
    <row r="48" spans="1:20" x14ac:dyDescent="0.25">
      <c r="A48" s="25" t="s">
        <v>46</v>
      </c>
      <c r="B48" s="25"/>
      <c r="C48" s="25"/>
      <c r="D48" s="25"/>
      <c r="E48" s="45"/>
      <c r="F48" s="38"/>
      <c r="G48" s="38"/>
      <c r="H48" s="47"/>
      <c r="I48" s="45"/>
      <c r="J48" s="38"/>
      <c r="K48" s="38"/>
      <c r="L48" s="47"/>
      <c r="M48" s="45"/>
      <c r="N48" s="38"/>
      <c r="O48" s="38"/>
      <c r="P48" s="47"/>
      <c r="Q48" s="45"/>
      <c r="R48" s="38"/>
      <c r="S48" s="38"/>
      <c r="T48" s="47"/>
    </row>
    <row r="49" spans="1:20" x14ac:dyDescent="0.25">
      <c r="A49" s="25" t="s">
        <v>57</v>
      </c>
      <c r="B49" s="25" t="s">
        <v>68</v>
      </c>
      <c r="C49" s="25">
        <v>150</v>
      </c>
      <c r="D49" s="25"/>
      <c r="E49" s="48">
        <v>1</v>
      </c>
      <c r="F49" s="38">
        <f>+H61</f>
        <v>4</v>
      </c>
      <c r="G49" s="46">
        <f>C49</f>
        <v>150</v>
      </c>
      <c r="H49" s="47">
        <f t="shared" ref="H49:H55" si="8">+E49*F49*G49</f>
        <v>600</v>
      </c>
      <c r="I49" s="48">
        <v>1</v>
      </c>
      <c r="J49" s="38">
        <f>+L61</f>
        <v>5</v>
      </c>
      <c r="K49" s="46">
        <f>G49</f>
        <v>150</v>
      </c>
      <c r="L49" s="47">
        <f t="shared" ref="L49:L55" si="9">+I49*J49*K49</f>
        <v>750</v>
      </c>
      <c r="M49" s="48">
        <v>1</v>
      </c>
      <c r="N49" s="38">
        <f>+P61</f>
        <v>6</v>
      </c>
      <c r="O49" s="46">
        <f>K49</f>
        <v>150</v>
      </c>
      <c r="P49" s="47">
        <f t="shared" ref="P49:P55" si="10">+M49*N49*O49</f>
        <v>900</v>
      </c>
      <c r="Q49" s="48">
        <v>1</v>
      </c>
      <c r="R49" s="38">
        <f>+T61</f>
        <v>6</v>
      </c>
      <c r="S49" s="46">
        <f>O49</f>
        <v>150</v>
      </c>
      <c r="T49" s="47">
        <f t="shared" ref="T49:T55" si="11">+Q49*R49*S49</f>
        <v>900</v>
      </c>
    </row>
    <row r="50" spans="1:20" x14ac:dyDescent="0.25">
      <c r="A50" s="25" t="s">
        <v>58</v>
      </c>
      <c r="B50" s="25" t="s">
        <v>68</v>
      </c>
      <c r="C50" s="25">
        <v>50</v>
      </c>
      <c r="D50" s="25"/>
      <c r="E50" s="48">
        <v>1</v>
      </c>
      <c r="F50" s="38">
        <f>+H61</f>
        <v>4</v>
      </c>
      <c r="G50" s="46">
        <f t="shared" ref="G50:G55" si="12">C50</f>
        <v>50</v>
      </c>
      <c r="H50" s="47">
        <f t="shared" si="8"/>
        <v>200</v>
      </c>
      <c r="I50" s="48">
        <v>1</v>
      </c>
      <c r="J50" s="38">
        <f>+L61</f>
        <v>5</v>
      </c>
      <c r="K50" s="46">
        <f t="shared" ref="K50:K55" si="13">G50</f>
        <v>50</v>
      </c>
      <c r="L50" s="47">
        <f t="shared" si="9"/>
        <v>250</v>
      </c>
      <c r="M50" s="48">
        <v>1</v>
      </c>
      <c r="N50" s="38">
        <f>+P61</f>
        <v>6</v>
      </c>
      <c r="O50" s="46">
        <f t="shared" ref="O50:O55" si="14">K50</f>
        <v>50</v>
      </c>
      <c r="P50" s="47">
        <f t="shared" si="10"/>
        <v>300</v>
      </c>
      <c r="Q50" s="48">
        <v>1</v>
      </c>
      <c r="R50" s="38">
        <f>+T61</f>
        <v>6</v>
      </c>
      <c r="S50" s="46">
        <f t="shared" ref="S50:S55" si="15">O50</f>
        <v>50</v>
      </c>
      <c r="T50" s="47">
        <f t="shared" si="11"/>
        <v>300</v>
      </c>
    </row>
    <row r="51" spans="1:20" x14ac:dyDescent="0.25">
      <c r="A51" s="25" t="s">
        <v>63</v>
      </c>
      <c r="B51" s="25" t="s">
        <v>67</v>
      </c>
      <c r="C51" s="25">
        <v>500</v>
      </c>
      <c r="D51" s="25"/>
      <c r="E51" s="45">
        <f>+H60</f>
        <v>2</v>
      </c>
      <c r="F51" s="46">
        <v>1</v>
      </c>
      <c r="G51" s="46">
        <f t="shared" si="12"/>
        <v>500</v>
      </c>
      <c r="H51" s="47">
        <f t="shared" si="8"/>
        <v>1000</v>
      </c>
      <c r="I51" s="45">
        <f>+L60</f>
        <v>3</v>
      </c>
      <c r="J51" s="46">
        <v>1</v>
      </c>
      <c r="K51" s="46">
        <f t="shared" si="13"/>
        <v>500</v>
      </c>
      <c r="L51" s="47">
        <f t="shared" si="9"/>
        <v>1500</v>
      </c>
      <c r="M51" s="45">
        <f>+P60</f>
        <v>4</v>
      </c>
      <c r="N51" s="46">
        <v>1</v>
      </c>
      <c r="O51" s="46">
        <f t="shared" si="14"/>
        <v>500</v>
      </c>
      <c r="P51" s="47">
        <f t="shared" si="10"/>
        <v>2000</v>
      </c>
      <c r="Q51" s="45">
        <f>+T60</f>
        <v>4</v>
      </c>
      <c r="R51" s="46">
        <v>1</v>
      </c>
      <c r="S51" s="46">
        <f t="shared" si="15"/>
        <v>500</v>
      </c>
      <c r="T51" s="47">
        <f t="shared" si="11"/>
        <v>2000</v>
      </c>
    </row>
    <row r="52" spans="1:20" x14ac:dyDescent="0.25">
      <c r="A52" s="25" t="s">
        <v>40</v>
      </c>
      <c r="B52" s="25" t="s">
        <v>69</v>
      </c>
      <c r="C52" s="25">
        <v>500</v>
      </c>
      <c r="D52" s="25"/>
      <c r="E52" s="48">
        <v>1</v>
      </c>
      <c r="F52" s="46">
        <v>1</v>
      </c>
      <c r="G52" s="46">
        <f t="shared" si="12"/>
        <v>500</v>
      </c>
      <c r="H52" s="51">
        <f t="shared" si="8"/>
        <v>500</v>
      </c>
      <c r="I52" s="48">
        <v>1</v>
      </c>
      <c r="J52" s="46">
        <v>1</v>
      </c>
      <c r="K52" s="46">
        <f t="shared" si="13"/>
        <v>500</v>
      </c>
      <c r="L52" s="51">
        <f t="shared" si="9"/>
        <v>500</v>
      </c>
      <c r="M52" s="48">
        <v>1</v>
      </c>
      <c r="N52" s="46">
        <v>1</v>
      </c>
      <c r="O52" s="46">
        <f t="shared" si="14"/>
        <v>500</v>
      </c>
      <c r="P52" s="51">
        <f t="shared" si="10"/>
        <v>500</v>
      </c>
      <c r="Q52" s="48">
        <v>1</v>
      </c>
      <c r="R52" s="46">
        <v>1</v>
      </c>
      <c r="S52" s="46">
        <f t="shared" si="15"/>
        <v>500</v>
      </c>
      <c r="T52" s="51">
        <f t="shared" si="11"/>
        <v>500</v>
      </c>
    </row>
    <row r="53" spans="1:20" x14ac:dyDescent="0.25">
      <c r="A53" s="25" t="s">
        <v>9</v>
      </c>
      <c r="B53" s="25" t="s">
        <v>69</v>
      </c>
      <c r="C53" s="25">
        <v>300</v>
      </c>
      <c r="D53" s="25"/>
      <c r="E53" s="48">
        <v>1</v>
      </c>
      <c r="F53" s="46">
        <v>1</v>
      </c>
      <c r="G53" s="46">
        <f t="shared" si="12"/>
        <v>300</v>
      </c>
      <c r="H53" s="47">
        <f t="shared" si="8"/>
        <v>300</v>
      </c>
      <c r="I53" s="48">
        <v>1</v>
      </c>
      <c r="J53" s="46">
        <v>1</v>
      </c>
      <c r="K53" s="46">
        <f t="shared" si="13"/>
        <v>300</v>
      </c>
      <c r="L53" s="47">
        <f t="shared" si="9"/>
        <v>300</v>
      </c>
      <c r="M53" s="48">
        <v>1</v>
      </c>
      <c r="N53" s="46">
        <v>1</v>
      </c>
      <c r="O53" s="46">
        <f t="shared" si="14"/>
        <v>300</v>
      </c>
      <c r="P53" s="47">
        <f t="shared" si="10"/>
        <v>300</v>
      </c>
      <c r="Q53" s="48">
        <v>1</v>
      </c>
      <c r="R53" s="46">
        <v>1</v>
      </c>
      <c r="S53" s="46">
        <f t="shared" si="15"/>
        <v>300</v>
      </c>
      <c r="T53" s="47">
        <f t="shared" si="11"/>
        <v>300</v>
      </c>
    </row>
    <row r="54" spans="1:20" x14ac:dyDescent="0.25">
      <c r="A54" s="25" t="s">
        <v>65</v>
      </c>
      <c r="B54" s="25" t="s">
        <v>68</v>
      </c>
      <c r="C54" s="25">
        <v>75</v>
      </c>
      <c r="D54" s="25"/>
      <c r="E54" s="48">
        <v>1</v>
      </c>
      <c r="F54" s="38">
        <f>+H61</f>
        <v>4</v>
      </c>
      <c r="G54" s="46">
        <f t="shared" si="12"/>
        <v>75</v>
      </c>
      <c r="H54" s="51">
        <f t="shared" si="8"/>
        <v>300</v>
      </c>
      <c r="I54" s="48">
        <v>1</v>
      </c>
      <c r="J54" s="38">
        <f>+L61</f>
        <v>5</v>
      </c>
      <c r="K54" s="46">
        <f t="shared" si="13"/>
        <v>75</v>
      </c>
      <c r="L54" s="51">
        <f t="shared" si="9"/>
        <v>375</v>
      </c>
      <c r="M54" s="48">
        <v>1</v>
      </c>
      <c r="N54" s="38">
        <f>+P61</f>
        <v>6</v>
      </c>
      <c r="O54" s="46">
        <f t="shared" si="14"/>
        <v>75</v>
      </c>
      <c r="P54" s="51">
        <f t="shared" si="10"/>
        <v>450</v>
      </c>
      <c r="Q54" s="48">
        <v>1</v>
      </c>
      <c r="R54" s="38">
        <f>+T61</f>
        <v>6</v>
      </c>
      <c r="S54" s="46">
        <f t="shared" si="15"/>
        <v>75</v>
      </c>
      <c r="T54" s="51">
        <f t="shared" si="11"/>
        <v>450</v>
      </c>
    </row>
    <row r="55" spans="1:20" x14ac:dyDescent="0.25">
      <c r="A55" s="25" t="s">
        <v>64</v>
      </c>
      <c r="B55" s="25" t="s">
        <v>68</v>
      </c>
      <c r="C55" s="25">
        <v>50</v>
      </c>
      <c r="D55" s="25"/>
      <c r="E55" s="48">
        <v>1</v>
      </c>
      <c r="F55" s="38">
        <f>+H61</f>
        <v>4</v>
      </c>
      <c r="G55" s="46">
        <f t="shared" si="12"/>
        <v>50</v>
      </c>
      <c r="H55" s="47">
        <f t="shared" si="8"/>
        <v>200</v>
      </c>
      <c r="I55" s="48">
        <v>1</v>
      </c>
      <c r="J55" s="38">
        <f>+L61</f>
        <v>5</v>
      </c>
      <c r="K55" s="46">
        <f t="shared" si="13"/>
        <v>50</v>
      </c>
      <c r="L55" s="47">
        <f t="shared" si="9"/>
        <v>250</v>
      </c>
      <c r="M55" s="48">
        <v>1</v>
      </c>
      <c r="N55" s="38">
        <f>+P61</f>
        <v>6</v>
      </c>
      <c r="O55" s="46">
        <f t="shared" si="14"/>
        <v>50</v>
      </c>
      <c r="P55" s="47">
        <f t="shared" si="10"/>
        <v>300</v>
      </c>
      <c r="Q55" s="48">
        <v>1</v>
      </c>
      <c r="R55" s="38">
        <f>+T61</f>
        <v>6</v>
      </c>
      <c r="S55" s="46">
        <f t="shared" si="15"/>
        <v>50</v>
      </c>
      <c r="T55" s="47">
        <f t="shared" si="11"/>
        <v>300</v>
      </c>
    </row>
    <row r="56" spans="1:20" x14ac:dyDescent="0.25">
      <c r="A56" s="26" t="s">
        <v>45</v>
      </c>
      <c r="B56" s="26"/>
      <c r="C56" s="26"/>
      <c r="D56" s="85"/>
      <c r="E56" s="49"/>
      <c r="F56" s="26"/>
      <c r="G56" s="26"/>
      <c r="H56" s="52">
        <f>SUM(H49:H55)</f>
        <v>3100</v>
      </c>
      <c r="I56" s="49"/>
      <c r="J56" s="26"/>
      <c r="K56" s="26"/>
      <c r="L56" s="52">
        <f>SUM(L49:L55)</f>
        <v>3925</v>
      </c>
      <c r="M56" s="49"/>
      <c r="N56" s="26"/>
      <c r="O56" s="26"/>
      <c r="P56" s="52">
        <f>SUM(P49:P55)</f>
        <v>4750</v>
      </c>
      <c r="Q56" s="49"/>
      <c r="R56" s="26"/>
      <c r="S56" s="26"/>
      <c r="T56" s="52">
        <f>SUM(T49:T55)</f>
        <v>4750</v>
      </c>
    </row>
    <row r="57" spans="1:20" x14ac:dyDescent="0.25">
      <c r="A57" s="25"/>
      <c r="B57" s="25"/>
      <c r="C57" s="25"/>
      <c r="D57" s="25"/>
      <c r="E57" s="45"/>
      <c r="F57" s="38"/>
      <c r="G57" s="38"/>
      <c r="H57" s="47"/>
      <c r="I57" s="45"/>
      <c r="J57" s="38"/>
      <c r="K57" s="38"/>
      <c r="L57" s="47"/>
      <c r="M57" s="45"/>
      <c r="N57" s="38"/>
      <c r="O57" s="38"/>
      <c r="P57" s="47"/>
      <c r="Q57" s="45"/>
      <c r="R57" s="38"/>
      <c r="S57" s="38"/>
      <c r="T57" s="47"/>
    </row>
    <row r="58" spans="1:20" x14ac:dyDescent="0.25">
      <c r="A58" s="39" t="s">
        <v>115</v>
      </c>
      <c r="B58" s="39"/>
      <c r="C58" s="39"/>
      <c r="D58" s="39"/>
      <c r="E58" s="53"/>
      <c r="F58" s="39"/>
      <c r="G58" s="39"/>
      <c r="H58" s="54">
        <f>+H56+H46+H38</f>
        <v>8260</v>
      </c>
      <c r="I58" s="53"/>
      <c r="J58" s="39"/>
      <c r="K58" s="39"/>
      <c r="L58" s="54">
        <f>+L56+L46+L38</f>
        <v>11655</v>
      </c>
      <c r="M58" s="53"/>
      <c r="N58" s="39"/>
      <c r="O58" s="39"/>
      <c r="P58" s="54">
        <f>+P56+P46+P38</f>
        <v>14840</v>
      </c>
      <c r="Q58" s="53"/>
      <c r="R58" s="39"/>
      <c r="S58" s="39"/>
      <c r="T58" s="54">
        <f>+T56+T46+T38</f>
        <v>15730</v>
      </c>
    </row>
    <row r="59" spans="1:20" x14ac:dyDescent="0.25">
      <c r="A59" s="25"/>
      <c r="B59" s="25"/>
      <c r="C59" s="25"/>
      <c r="D59" s="25"/>
      <c r="E59" s="45"/>
      <c r="F59" s="38"/>
      <c r="G59" s="38"/>
      <c r="H59" s="47"/>
      <c r="I59" s="45"/>
      <c r="J59" s="38"/>
      <c r="K59" s="38"/>
      <c r="L59" s="47"/>
      <c r="M59" s="45"/>
      <c r="N59" s="38"/>
      <c r="O59" s="38"/>
      <c r="P59" s="47"/>
      <c r="Q59" s="45"/>
      <c r="R59" s="38"/>
      <c r="S59" s="38"/>
      <c r="T59" s="47"/>
    </row>
    <row r="60" spans="1:20" x14ac:dyDescent="0.25">
      <c r="A60" s="39" t="s">
        <v>61</v>
      </c>
      <c r="B60" s="39" t="s">
        <v>67</v>
      </c>
      <c r="C60" s="39"/>
      <c r="D60" s="39"/>
      <c r="E60" s="53"/>
      <c r="F60" s="39"/>
      <c r="G60" s="39"/>
      <c r="H60" s="55">
        <v>2</v>
      </c>
      <c r="I60" s="53"/>
      <c r="J60" s="39"/>
      <c r="K60" s="39"/>
      <c r="L60" s="55">
        <v>3</v>
      </c>
      <c r="M60" s="53"/>
      <c r="N60" s="39"/>
      <c r="O60" s="39"/>
      <c r="P60" s="55">
        <v>4</v>
      </c>
      <c r="Q60" s="53"/>
      <c r="R60" s="39"/>
      <c r="S60" s="39"/>
      <c r="T60" s="55">
        <v>4</v>
      </c>
    </row>
    <row r="61" spans="1:20" ht="15.75" thickBot="1" x14ac:dyDescent="0.3">
      <c r="A61" s="40" t="s">
        <v>66</v>
      </c>
      <c r="B61" s="40" t="s">
        <v>68</v>
      </c>
      <c r="C61" s="40"/>
      <c r="D61" s="40"/>
      <c r="E61" s="56"/>
      <c r="F61" s="57"/>
      <c r="G61" s="57"/>
      <c r="H61" s="58">
        <v>4</v>
      </c>
      <c r="I61" s="56"/>
      <c r="J61" s="57"/>
      <c r="K61" s="57"/>
      <c r="L61" s="58">
        <v>5</v>
      </c>
      <c r="M61" s="56"/>
      <c r="N61" s="57"/>
      <c r="O61" s="57"/>
      <c r="P61" s="58">
        <v>6</v>
      </c>
      <c r="Q61" s="56"/>
      <c r="R61" s="57"/>
      <c r="S61" s="57"/>
      <c r="T61" s="58">
        <v>6</v>
      </c>
    </row>
    <row r="62" spans="1:20" ht="15.75" thickBot="1" x14ac:dyDescent="0.3"/>
    <row r="63" spans="1:20" x14ac:dyDescent="0.25">
      <c r="A63" s="1" t="s">
        <v>78</v>
      </c>
      <c r="C63" t="s">
        <v>53</v>
      </c>
      <c r="E63" s="42" t="s">
        <v>73</v>
      </c>
      <c r="F63" s="43" t="s">
        <v>71</v>
      </c>
      <c r="G63" s="43" t="s">
        <v>70</v>
      </c>
      <c r="H63" s="44">
        <v>42767</v>
      </c>
      <c r="I63" s="42" t="s">
        <v>73</v>
      </c>
      <c r="J63" s="43" t="s">
        <v>71</v>
      </c>
      <c r="K63" s="43" t="s">
        <v>70</v>
      </c>
      <c r="L63" s="44">
        <v>42856</v>
      </c>
      <c r="M63" s="42" t="s">
        <v>73</v>
      </c>
      <c r="N63" s="43" t="s">
        <v>71</v>
      </c>
      <c r="O63" s="43" t="s">
        <v>70</v>
      </c>
      <c r="P63" s="44">
        <v>43009</v>
      </c>
      <c r="Q63" s="42" t="s">
        <v>73</v>
      </c>
      <c r="R63" s="43" t="s">
        <v>71</v>
      </c>
      <c r="S63" s="43" t="s">
        <v>70</v>
      </c>
      <c r="T63" s="44">
        <v>43132</v>
      </c>
    </row>
    <row r="64" spans="1:20" x14ac:dyDescent="0.25">
      <c r="A64" s="25" t="s">
        <v>62</v>
      </c>
      <c r="B64" s="25" t="s">
        <v>67</v>
      </c>
      <c r="C64" s="25">
        <v>50</v>
      </c>
      <c r="D64" s="25"/>
      <c r="E64" s="45">
        <f>+H91</f>
        <v>3</v>
      </c>
      <c r="F64" s="38">
        <f>+H$30</f>
        <v>4</v>
      </c>
      <c r="G64" s="46">
        <f>C64</f>
        <v>50</v>
      </c>
      <c r="H64" s="47">
        <f>+E64*F64*G64</f>
        <v>600</v>
      </c>
      <c r="I64" s="45">
        <f>+L91</f>
        <v>4</v>
      </c>
      <c r="J64" s="38">
        <f>+L$30</f>
        <v>5</v>
      </c>
      <c r="K64" s="46">
        <f>G64</f>
        <v>50</v>
      </c>
      <c r="L64" s="47">
        <f>+I64*J64*K64</f>
        <v>1000</v>
      </c>
      <c r="M64" s="45">
        <f>+P91</f>
        <v>4</v>
      </c>
      <c r="N64" s="38">
        <f>+P$30</f>
        <v>6</v>
      </c>
      <c r="O64" s="46">
        <f>K64</f>
        <v>50</v>
      </c>
      <c r="P64" s="47">
        <f>+M64*N64*O64</f>
        <v>1200</v>
      </c>
      <c r="Q64" s="45">
        <f>+T91</f>
        <v>4</v>
      </c>
      <c r="R64" s="38">
        <f>+T$30</f>
        <v>6</v>
      </c>
      <c r="S64" s="46">
        <f>O64</f>
        <v>50</v>
      </c>
      <c r="T64" s="47">
        <f>+Q64*R64*S64</f>
        <v>1200</v>
      </c>
    </row>
    <row r="65" spans="1:20" x14ac:dyDescent="0.25">
      <c r="A65" s="25" t="s">
        <v>38</v>
      </c>
      <c r="B65" s="25" t="s">
        <v>68</v>
      </c>
      <c r="C65" s="25">
        <v>150</v>
      </c>
      <c r="D65" s="25"/>
      <c r="E65" s="45">
        <f>+H91</f>
        <v>3</v>
      </c>
      <c r="F65" s="38">
        <f>+H$30</f>
        <v>4</v>
      </c>
      <c r="G65" s="46">
        <f>C65</f>
        <v>150</v>
      </c>
      <c r="H65" s="47">
        <f>+E65*F65*G65</f>
        <v>1800</v>
      </c>
      <c r="I65" s="45">
        <f>+L91</f>
        <v>4</v>
      </c>
      <c r="J65" s="38">
        <f>+L$30</f>
        <v>5</v>
      </c>
      <c r="K65" s="46">
        <f>G65</f>
        <v>150</v>
      </c>
      <c r="L65" s="47">
        <f>+I65*J65*K65</f>
        <v>3000</v>
      </c>
      <c r="M65" s="45">
        <f>+P91</f>
        <v>4</v>
      </c>
      <c r="N65" s="38">
        <f>+P$30</f>
        <v>6</v>
      </c>
      <c r="O65" s="46">
        <f>K65</f>
        <v>150</v>
      </c>
      <c r="P65" s="47">
        <f>+M65*N65*O65</f>
        <v>3600</v>
      </c>
      <c r="Q65" s="45">
        <f>+T91</f>
        <v>4</v>
      </c>
      <c r="R65" s="38">
        <f>+T$30</f>
        <v>6</v>
      </c>
      <c r="S65" s="46">
        <f>O65</f>
        <v>150</v>
      </c>
      <c r="T65" s="47">
        <f>+Q65*R65*S65</f>
        <v>3600</v>
      </c>
    </row>
    <row r="66" spans="1:20" x14ac:dyDescent="0.25">
      <c r="A66" s="25" t="s">
        <v>37</v>
      </c>
      <c r="B66" s="25" t="s">
        <v>68</v>
      </c>
      <c r="C66" s="80">
        <v>60</v>
      </c>
      <c r="D66" s="25"/>
      <c r="E66" s="45">
        <f>+H91</f>
        <v>3</v>
      </c>
      <c r="F66" s="46">
        <v>1</v>
      </c>
      <c r="G66" s="46">
        <f>C66</f>
        <v>60</v>
      </c>
      <c r="H66" s="47">
        <f>+E66*F66*G66</f>
        <v>180</v>
      </c>
      <c r="I66" s="45">
        <f>+L91</f>
        <v>4</v>
      </c>
      <c r="J66" s="46">
        <v>1</v>
      </c>
      <c r="K66" s="46">
        <f>G66</f>
        <v>60</v>
      </c>
      <c r="L66" s="47">
        <f>+I66*J66*K66</f>
        <v>240</v>
      </c>
      <c r="M66" s="45">
        <f>+P91</f>
        <v>4</v>
      </c>
      <c r="N66" s="46">
        <v>1</v>
      </c>
      <c r="O66" s="46">
        <f>K66</f>
        <v>60</v>
      </c>
      <c r="P66" s="47">
        <f>+M66*N66*O66</f>
        <v>240</v>
      </c>
      <c r="Q66" s="45">
        <f>+T91</f>
        <v>4</v>
      </c>
      <c r="R66" s="46">
        <v>1</v>
      </c>
      <c r="S66" s="46">
        <f>O66</f>
        <v>60</v>
      </c>
      <c r="T66" s="47">
        <f>+Q66*R66*S66</f>
        <v>240</v>
      </c>
    </row>
    <row r="67" spans="1:20" x14ac:dyDescent="0.25">
      <c r="A67" s="25" t="s">
        <v>31</v>
      </c>
      <c r="B67" s="25" t="s">
        <v>68</v>
      </c>
      <c r="C67" s="80">
        <f>500/10</f>
        <v>50</v>
      </c>
      <c r="D67" s="25"/>
      <c r="E67" s="45">
        <f>+H91</f>
        <v>3</v>
      </c>
      <c r="F67" s="38">
        <f>+H92</f>
        <v>4</v>
      </c>
      <c r="G67" s="46">
        <f>C67</f>
        <v>50</v>
      </c>
      <c r="H67" s="47">
        <f>+E67*F67*G67</f>
        <v>600</v>
      </c>
      <c r="I67" s="45">
        <f>+L91</f>
        <v>4</v>
      </c>
      <c r="J67" s="38">
        <f>+L92</f>
        <v>5</v>
      </c>
      <c r="K67" s="46">
        <f>G67</f>
        <v>50</v>
      </c>
      <c r="L67" s="47">
        <f>+I67*J67*K67</f>
        <v>1000</v>
      </c>
      <c r="M67" s="45">
        <f>+P91</f>
        <v>4</v>
      </c>
      <c r="N67" s="38">
        <f>+P92</f>
        <v>6</v>
      </c>
      <c r="O67" s="46">
        <f>K67</f>
        <v>50</v>
      </c>
      <c r="P67" s="47">
        <f>+M67*N67*O67</f>
        <v>1200</v>
      </c>
      <c r="Q67" s="45">
        <f>+T91</f>
        <v>4</v>
      </c>
      <c r="R67" s="38">
        <f>+T92</f>
        <v>6</v>
      </c>
      <c r="S67" s="46">
        <f>O67</f>
        <v>50</v>
      </c>
      <c r="T67" s="47">
        <f>+Q67*R67*S67</f>
        <v>1200</v>
      </c>
    </row>
    <row r="68" spans="1:20" x14ac:dyDescent="0.25">
      <c r="A68" s="25" t="s">
        <v>48</v>
      </c>
      <c r="B68" s="25" t="s">
        <v>68</v>
      </c>
      <c r="C68" s="25">
        <v>15</v>
      </c>
      <c r="D68" s="25"/>
      <c r="E68" s="48">
        <v>8</v>
      </c>
      <c r="F68" s="38">
        <f>+H$30</f>
        <v>4</v>
      </c>
      <c r="G68" s="46">
        <f>C68</f>
        <v>15</v>
      </c>
      <c r="H68" s="47">
        <f>+E68*F68*G68</f>
        <v>480</v>
      </c>
      <c r="I68" s="48">
        <v>8</v>
      </c>
      <c r="J68" s="38">
        <f>+L$30</f>
        <v>5</v>
      </c>
      <c r="K68" s="46">
        <f>G68</f>
        <v>15</v>
      </c>
      <c r="L68" s="47">
        <f>+I68*J68*K68</f>
        <v>600</v>
      </c>
      <c r="M68" s="48">
        <v>10</v>
      </c>
      <c r="N68" s="38">
        <f>+P$30</f>
        <v>6</v>
      </c>
      <c r="O68" s="46">
        <f>K68</f>
        <v>15</v>
      </c>
      <c r="P68" s="47">
        <v>10</v>
      </c>
      <c r="Q68" s="48">
        <v>10</v>
      </c>
      <c r="R68" s="38">
        <f>+T$30</f>
        <v>6</v>
      </c>
      <c r="S68" s="46">
        <f>O68</f>
        <v>15</v>
      </c>
      <c r="T68" s="47">
        <f>+Q68*R68*S68</f>
        <v>900</v>
      </c>
    </row>
    <row r="69" spans="1:20" x14ac:dyDescent="0.25">
      <c r="A69" s="26" t="s">
        <v>4</v>
      </c>
      <c r="B69" s="26"/>
      <c r="C69" s="26"/>
      <c r="D69" s="26"/>
      <c r="E69" s="49"/>
      <c r="F69" s="26"/>
      <c r="G69" s="26"/>
      <c r="H69" s="50">
        <f>SUM(H64:H68)</f>
        <v>3660</v>
      </c>
      <c r="I69" s="49"/>
      <c r="J69" s="26"/>
      <c r="K69" s="26"/>
      <c r="L69" s="50">
        <f>SUM(L64:L68)</f>
        <v>5840</v>
      </c>
      <c r="M69" s="49"/>
      <c r="N69" s="26"/>
      <c r="O69" s="26"/>
      <c r="P69" s="50">
        <f>SUM(P64:P68)</f>
        <v>6250</v>
      </c>
      <c r="Q69" s="49"/>
      <c r="R69" s="26"/>
      <c r="S69" s="26"/>
      <c r="T69" s="50">
        <f>SUM(T64:T68)</f>
        <v>7140</v>
      </c>
    </row>
    <row r="70" spans="1:20" x14ac:dyDescent="0.25">
      <c r="A70" s="25"/>
      <c r="B70" s="25"/>
      <c r="C70" s="25"/>
      <c r="D70" s="25"/>
      <c r="E70" s="45"/>
      <c r="F70" s="38"/>
      <c r="G70" s="38"/>
      <c r="H70" s="47"/>
      <c r="I70" s="45"/>
      <c r="J70" s="38"/>
      <c r="K70" s="38"/>
      <c r="L70" s="47"/>
      <c r="M70" s="45"/>
      <c r="N70" s="38"/>
      <c r="O70" s="38"/>
      <c r="P70" s="47"/>
      <c r="Q70" s="45"/>
      <c r="R70" s="38"/>
      <c r="S70" s="38"/>
      <c r="T70" s="47"/>
    </row>
    <row r="71" spans="1:20" x14ac:dyDescent="0.25">
      <c r="A71" s="25" t="s">
        <v>2</v>
      </c>
      <c r="B71" s="25"/>
      <c r="C71" s="25"/>
      <c r="D71" s="25"/>
      <c r="E71" s="45"/>
      <c r="F71" s="38"/>
      <c r="G71" s="38"/>
      <c r="H71" s="47"/>
      <c r="I71" s="45"/>
      <c r="J71" s="38"/>
      <c r="K71" s="38"/>
      <c r="L71" s="47"/>
      <c r="M71" s="45"/>
      <c r="N71" s="38"/>
      <c r="O71" s="38"/>
      <c r="P71" s="47"/>
      <c r="Q71" s="45"/>
      <c r="R71" s="38"/>
      <c r="S71" s="38"/>
      <c r="T71" s="47"/>
    </row>
    <row r="72" spans="1:20" x14ac:dyDescent="0.25">
      <c r="A72" s="25" t="s">
        <v>59</v>
      </c>
      <c r="B72" s="25" t="s">
        <v>68</v>
      </c>
      <c r="C72" s="25">
        <v>150</v>
      </c>
      <c r="D72" s="25"/>
      <c r="E72" s="48">
        <v>1</v>
      </c>
      <c r="F72" s="38">
        <f>+H92*1.2</f>
        <v>4.8</v>
      </c>
      <c r="G72" s="46">
        <f>C72</f>
        <v>150</v>
      </c>
      <c r="H72" s="47">
        <f>+E72*F72*G72</f>
        <v>720</v>
      </c>
      <c r="I72" s="48">
        <v>1</v>
      </c>
      <c r="J72" s="38">
        <f>+L92*1.2</f>
        <v>6</v>
      </c>
      <c r="K72" s="46">
        <f>G72</f>
        <v>150</v>
      </c>
      <c r="L72" s="47">
        <f>+I72*J72*K72</f>
        <v>900</v>
      </c>
      <c r="M72" s="48">
        <v>1</v>
      </c>
      <c r="N72" s="38">
        <f>+P92*1.2</f>
        <v>7.1999999999999993</v>
      </c>
      <c r="O72" s="46">
        <f>K72</f>
        <v>150</v>
      </c>
      <c r="P72" s="47">
        <f>+M72*N72*O72</f>
        <v>1080</v>
      </c>
      <c r="Q72" s="48">
        <v>1</v>
      </c>
      <c r="R72" s="38">
        <f>+T92*1.2</f>
        <v>7.1999999999999993</v>
      </c>
      <c r="S72" s="46">
        <f>O72</f>
        <v>150</v>
      </c>
      <c r="T72" s="47">
        <f>+Q72*R72*S72</f>
        <v>1080</v>
      </c>
    </row>
    <row r="73" spans="1:20" x14ac:dyDescent="0.25">
      <c r="A73" s="25" t="s">
        <v>54</v>
      </c>
      <c r="B73" s="25" t="s">
        <v>68</v>
      </c>
      <c r="C73" s="25">
        <v>120</v>
      </c>
      <c r="D73" s="25"/>
      <c r="E73" s="48">
        <v>2</v>
      </c>
      <c r="F73" s="38">
        <f>+H92</f>
        <v>4</v>
      </c>
      <c r="G73" s="46">
        <f>C73</f>
        <v>120</v>
      </c>
      <c r="H73" s="47">
        <f>+E73*F73*G73</f>
        <v>960</v>
      </c>
      <c r="I73" s="48">
        <v>2</v>
      </c>
      <c r="J73" s="38">
        <f>+L92</f>
        <v>5</v>
      </c>
      <c r="K73" s="46">
        <f>G73</f>
        <v>120</v>
      </c>
      <c r="L73" s="47">
        <f>+I73*J73*K73</f>
        <v>1200</v>
      </c>
      <c r="M73" s="48">
        <v>2</v>
      </c>
      <c r="N73" s="38">
        <f>+P92</f>
        <v>6</v>
      </c>
      <c r="O73" s="46">
        <f>K73</f>
        <v>120</v>
      </c>
      <c r="P73" s="47">
        <f>+M73*N73*O73</f>
        <v>1440</v>
      </c>
      <c r="Q73" s="48">
        <v>2</v>
      </c>
      <c r="R73" s="38">
        <f>+T92</f>
        <v>6</v>
      </c>
      <c r="S73" s="46">
        <f>O73</f>
        <v>120</v>
      </c>
      <c r="T73" s="47">
        <f>+Q73*R73*S73</f>
        <v>1440</v>
      </c>
    </row>
    <row r="74" spans="1:20" x14ac:dyDescent="0.25">
      <c r="A74" s="25" t="s">
        <v>60</v>
      </c>
      <c r="B74" s="25" t="s">
        <v>68</v>
      </c>
      <c r="C74" s="25">
        <v>50</v>
      </c>
      <c r="D74" s="25"/>
      <c r="E74" s="48">
        <v>1</v>
      </c>
      <c r="F74" s="38">
        <f>+H92*1.2</f>
        <v>4.8</v>
      </c>
      <c r="G74" s="46">
        <f>C74</f>
        <v>50</v>
      </c>
      <c r="H74" s="47">
        <f>+E74*F74*G74</f>
        <v>240</v>
      </c>
      <c r="I74" s="48">
        <v>1</v>
      </c>
      <c r="J74" s="38">
        <f>+L92*1.2</f>
        <v>6</v>
      </c>
      <c r="K74" s="46">
        <f>G74</f>
        <v>50</v>
      </c>
      <c r="L74" s="47">
        <f>+I74*J74*K74</f>
        <v>300</v>
      </c>
      <c r="M74" s="48">
        <v>1</v>
      </c>
      <c r="N74" s="38">
        <f>+P92*1.2</f>
        <v>7.1999999999999993</v>
      </c>
      <c r="O74" s="46">
        <f>K74</f>
        <v>50</v>
      </c>
      <c r="P74" s="47">
        <f>+M74*N74*O74</f>
        <v>359.99999999999994</v>
      </c>
      <c r="Q74" s="48">
        <v>1</v>
      </c>
      <c r="R74" s="38">
        <f>+T92*1.2</f>
        <v>7.1999999999999993</v>
      </c>
      <c r="S74" s="46">
        <f>O74</f>
        <v>50</v>
      </c>
      <c r="T74" s="47">
        <f>+Q74*R74*S74</f>
        <v>359.99999999999994</v>
      </c>
    </row>
    <row r="75" spans="1:20" x14ac:dyDescent="0.25">
      <c r="A75" s="25" t="s">
        <v>55</v>
      </c>
      <c r="B75" s="25" t="s">
        <v>68</v>
      </c>
      <c r="C75" s="25">
        <v>80</v>
      </c>
      <c r="D75" s="25"/>
      <c r="E75" s="48">
        <v>1</v>
      </c>
      <c r="F75" s="38">
        <f>+H92</f>
        <v>4</v>
      </c>
      <c r="G75" s="46">
        <f>C75</f>
        <v>80</v>
      </c>
      <c r="H75" s="47">
        <f>+E75*F75*G75</f>
        <v>320</v>
      </c>
      <c r="I75" s="48">
        <v>1</v>
      </c>
      <c r="J75" s="38">
        <f>+L92</f>
        <v>5</v>
      </c>
      <c r="K75" s="46">
        <f>G75</f>
        <v>80</v>
      </c>
      <c r="L75" s="47">
        <f>+I75*J75*K75</f>
        <v>400</v>
      </c>
      <c r="M75" s="48">
        <v>1</v>
      </c>
      <c r="N75" s="38">
        <f>+P92</f>
        <v>6</v>
      </c>
      <c r="O75" s="46">
        <f>K75</f>
        <v>80</v>
      </c>
      <c r="P75" s="47">
        <f>+M75*N75*O75</f>
        <v>480</v>
      </c>
      <c r="Q75" s="48">
        <v>1</v>
      </c>
      <c r="R75" s="38">
        <f>+T92</f>
        <v>6</v>
      </c>
      <c r="S75" s="46">
        <f>O75</f>
        <v>80</v>
      </c>
      <c r="T75" s="47">
        <f>+Q75*R75*S75</f>
        <v>480</v>
      </c>
    </row>
    <row r="76" spans="1:20" x14ac:dyDescent="0.25">
      <c r="A76" s="25" t="s">
        <v>56</v>
      </c>
      <c r="B76" s="25" t="s">
        <v>68</v>
      </c>
      <c r="C76" s="25">
        <v>40</v>
      </c>
      <c r="D76" s="25"/>
      <c r="E76" s="48">
        <v>2</v>
      </c>
      <c r="F76" s="38">
        <f>+H92</f>
        <v>4</v>
      </c>
      <c r="G76" s="46">
        <f>C76</f>
        <v>40</v>
      </c>
      <c r="H76" s="47">
        <f>+E76*F76*G76</f>
        <v>320</v>
      </c>
      <c r="I76" s="48">
        <v>2</v>
      </c>
      <c r="J76" s="38">
        <f>+L92</f>
        <v>5</v>
      </c>
      <c r="K76" s="46">
        <f>G76</f>
        <v>40</v>
      </c>
      <c r="L76" s="47">
        <f>+I76*J76*K76</f>
        <v>400</v>
      </c>
      <c r="M76" s="48">
        <v>2</v>
      </c>
      <c r="N76" s="38">
        <f>+P92</f>
        <v>6</v>
      </c>
      <c r="O76" s="46">
        <f>K76</f>
        <v>40</v>
      </c>
      <c r="P76" s="47">
        <f>+M76*N76*O76</f>
        <v>480</v>
      </c>
      <c r="Q76" s="48">
        <v>2</v>
      </c>
      <c r="R76" s="38">
        <f>+T92</f>
        <v>6</v>
      </c>
      <c r="S76" s="46">
        <f>O76</f>
        <v>40</v>
      </c>
      <c r="T76" s="47">
        <f>+Q76*R76*S76</f>
        <v>480</v>
      </c>
    </row>
    <row r="77" spans="1:20" x14ac:dyDescent="0.25">
      <c r="A77" s="26" t="s">
        <v>5</v>
      </c>
      <c r="B77" s="26"/>
      <c r="C77" s="26"/>
      <c r="D77" s="85"/>
      <c r="E77" s="49"/>
      <c r="F77" s="26"/>
      <c r="G77" s="26"/>
      <c r="H77" s="50">
        <f>SUM(H72:H76)</f>
        <v>2560</v>
      </c>
      <c r="I77" s="49"/>
      <c r="J77" s="26"/>
      <c r="K77" s="26"/>
      <c r="L77" s="50">
        <f>SUM(L72:L76)</f>
        <v>3200</v>
      </c>
      <c r="M77" s="49"/>
      <c r="N77" s="26"/>
      <c r="O77" s="26"/>
      <c r="P77" s="50">
        <f>SUM(P72:P76)</f>
        <v>3840</v>
      </c>
      <c r="Q77" s="49"/>
      <c r="R77" s="26"/>
      <c r="S77" s="26"/>
      <c r="T77" s="50">
        <f>SUM(T72:T76)</f>
        <v>3840</v>
      </c>
    </row>
    <row r="78" spans="1:20" x14ac:dyDescent="0.25">
      <c r="A78" s="25"/>
      <c r="B78" s="25"/>
      <c r="C78" s="25"/>
      <c r="D78" s="25"/>
      <c r="E78" s="45"/>
      <c r="F78" s="38"/>
      <c r="G78" s="38"/>
      <c r="H78" s="47"/>
      <c r="I78" s="45"/>
      <c r="J78" s="38"/>
      <c r="K78" s="38"/>
      <c r="L78" s="47"/>
      <c r="M78" s="45"/>
      <c r="N78" s="38"/>
      <c r="O78" s="38"/>
      <c r="P78" s="47"/>
      <c r="Q78" s="45"/>
      <c r="R78" s="38"/>
      <c r="S78" s="38"/>
      <c r="T78" s="47"/>
    </row>
    <row r="79" spans="1:20" x14ac:dyDescent="0.25">
      <c r="A79" s="25" t="s">
        <v>46</v>
      </c>
      <c r="B79" s="25"/>
      <c r="C79" s="25"/>
      <c r="D79" s="25"/>
      <c r="E79" s="45"/>
      <c r="F79" s="38"/>
      <c r="G79" s="38"/>
      <c r="H79" s="47"/>
      <c r="I79" s="45"/>
      <c r="J79" s="38"/>
      <c r="K79" s="38"/>
      <c r="L79" s="47"/>
      <c r="M79" s="45"/>
      <c r="N79" s="38"/>
      <c r="O79" s="38"/>
      <c r="P79" s="47"/>
      <c r="Q79" s="45"/>
      <c r="R79" s="38"/>
      <c r="S79" s="38"/>
      <c r="T79" s="47"/>
    </row>
    <row r="80" spans="1:20" x14ac:dyDescent="0.25">
      <c r="A80" s="25" t="s">
        <v>57</v>
      </c>
      <c r="B80" s="25" t="s">
        <v>68</v>
      </c>
      <c r="C80" s="25">
        <v>150</v>
      </c>
      <c r="D80" s="25"/>
      <c r="E80" s="48">
        <v>1</v>
      </c>
      <c r="F80" s="38">
        <f>+H92</f>
        <v>4</v>
      </c>
      <c r="G80" s="46">
        <f>C80</f>
        <v>150</v>
      </c>
      <c r="H80" s="47">
        <f t="shared" ref="H80:H86" si="16">+E80*F80*G80</f>
        <v>600</v>
      </c>
      <c r="I80" s="48">
        <v>1</v>
      </c>
      <c r="J80" s="38">
        <f>+L92</f>
        <v>5</v>
      </c>
      <c r="K80" s="46">
        <f>G80</f>
        <v>150</v>
      </c>
      <c r="L80" s="47">
        <f t="shared" ref="L80:L86" si="17">+I80*J80*K80</f>
        <v>750</v>
      </c>
      <c r="M80" s="48">
        <v>1</v>
      </c>
      <c r="N80" s="38">
        <f>+P92</f>
        <v>6</v>
      </c>
      <c r="O80" s="46">
        <f>K80</f>
        <v>150</v>
      </c>
      <c r="P80" s="47">
        <f t="shared" ref="P80:P86" si="18">+M80*N80*O80</f>
        <v>900</v>
      </c>
      <c r="Q80" s="48">
        <v>1</v>
      </c>
      <c r="R80" s="38">
        <f>+T92</f>
        <v>6</v>
      </c>
      <c r="S80" s="46">
        <f>O80</f>
        <v>150</v>
      </c>
      <c r="T80" s="47">
        <f t="shared" ref="T80:T86" si="19">+Q80*R80*S80</f>
        <v>900</v>
      </c>
    </row>
    <row r="81" spans="1:20" x14ac:dyDescent="0.25">
      <c r="A81" s="25" t="s">
        <v>58</v>
      </c>
      <c r="B81" s="25" t="s">
        <v>68</v>
      </c>
      <c r="C81" s="25">
        <v>50</v>
      </c>
      <c r="D81" s="25"/>
      <c r="E81" s="48">
        <v>1</v>
      </c>
      <c r="F81" s="38">
        <f>+H92</f>
        <v>4</v>
      </c>
      <c r="G81" s="46">
        <f t="shared" ref="G81:G86" si="20">C81</f>
        <v>50</v>
      </c>
      <c r="H81" s="47">
        <f t="shared" si="16"/>
        <v>200</v>
      </c>
      <c r="I81" s="48">
        <v>1</v>
      </c>
      <c r="J81" s="38">
        <f>+L92</f>
        <v>5</v>
      </c>
      <c r="K81" s="46">
        <f t="shared" ref="K81:K86" si="21">G81</f>
        <v>50</v>
      </c>
      <c r="L81" s="47">
        <f t="shared" si="17"/>
        <v>250</v>
      </c>
      <c r="M81" s="48">
        <v>1</v>
      </c>
      <c r="N81" s="38">
        <f>+P92</f>
        <v>6</v>
      </c>
      <c r="O81" s="46">
        <f t="shared" ref="O81:O86" si="22">K81</f>
        <v>50</v>
      </c>
      <c r="P81" s="47">
        <f t="shared" si="18"/>
        <v>300</v>
      </c>
      <c r="Q81" s="48">
        <v>1</v>
      </c>
      <c r="R81" s="38">
        <f>+T92</f>
        <v>6</v>
      </c>
      <c r="S81" s="46">
        <f t="shared" ref="S81:S86" si="23">O81</f>
        <v>50</v>
      </c>
      <c r="T81" s="47">
        <f t="shared" si="19"/>
        <v>300</v>
      </c>
    </row>
    <row r="82" spans="1:20" x14ac:dyDescent="0.25">
      <c r="A82" s="25" t="s">
        <v>63</v>
      </c>
      <c r="B82" s="25" t="s">
        <v>67</v>
      </c>
      <c r="C82" s="25">
        <v>500</v>
      </c>
      <c r="D82" s="25"/>
      <c r="E82" s="45">
        <f>+H91</f>
        <v>3</v>
      </c>
      <c r="F82" s="46">
        <v>1</v>
      </c>
      <c r="G82" s="46">
        <f t="shared" si="20"/>
        <v>500</v>
      </c>
      <c r="H82" s="47">
        <f t="shared" si="16"/>
        <v>1500</v>
      </c>
      <c r="I82" s="45">
        <f>+L91</f>
        <v>4</v>
      </c>
      <c r="J82" s="46">
        <v>1</v>
      </c>
      <c r="K82" s="46">
        <f t="shared" si="21"/>
        <v>500</v>
      </c>
      <c r="L82" s="47">
        <f t="shared" si="17"/>
        <v>2000</v>
      </c>
      <c r="M82" s="45">
        <f>+P91</f>
        <v>4</v>
      </c>
      <c r="N82" s="46">
        <v>1</v>
      </c>
      <c r="O82" s="46">
        <f t="shared" si="22"/>
        <v>500</v>
      </c>
      <c r="P82" s="47">
        <f t="shared" si="18"/>
        <v>2000</v>
      </c>
      <c r="Q82" s="45">
        <f>+T91</f>
        <v>4</v>
      </c>
      <c r="R82" s="46">
        <v>1</v>
      </c>
      <c r="S82" s="46">
        <f t="shared" si="23"/>
        <v>500</v>
      </c>
      <c r="T82" s="47">
        <f t="shared" si="19"/>
        <v>2000</v>
      </c>
    </row>
    <row r="83" spans="1:20" x14ac:dyDescent="0.25">
      <c r="A83" s="25" t="s">
        <v>40</v>
      </c>
      <c r="B83" s="25" t="s">
        <v>69</v>
      </c>
      <c r="C83" s="25">
        <v>500</v>
      </c>
      <c r="D83" s="25"/>
      <c r="E83" s="48">
        <v>1</v>
      </c>
      <c r="F83" s="46">
        <v>1</v>
      </c>
      <c r="G83" s="46">
        <f t="shared" si="20"/>
        <v>500</v>
      </c>
      <c r="H83" s="51">
        <f t="shared" si="16"/>
        <v>500</v>
      </c>
      <c r="I83" s="48">
        <v>1</v>
      </c>
      <c r="J83" s="46">
        <v>1</v>
      </c>
      <c r="K83" s="46">
        <f t="shared" si="21"/>
        <v>500</v>
      </c>
      <c r="L83" s="51">
        <f t="shared" si="17"/>
        <v>500</v>
      </c>
      <c r="M83" s="48">
        <v>1</v>
      </c>
      <c r="N83" s="46">
        <v>1</v>
      </c>
      <c r="O83" s="46">
        <f t="shared" si="22"/>
        <v>500</v>
      </c>
      <c r="P83" s="51">
        <f t="shared" si="18"/>
        <v>500</v>
      </c>
      <c r="Q83" s="48">
        <v>1</v>
      </c>
      <c r="R83" s="46">
        <v>1</v>
      </c>
      <c r="S83" s="46">
        <f t="shared" si="23"/>
        <v>500</v>
      </c>
      <c r="T83" s="51">
        <f t="shared" si="19"/>
        <v>500</v>
      </c>
    </row>
    <row r="84" spans="1:20" x14ac:dyDescent="0.25">
      <c r="A84" s="25" t="s">
        <v>9</v>
      </c>
      <c r="B84" s="25" t="s">
        <v>69</v>
      </c>
      <c r="C84" s="25">
        <v>300</v>
      </c>
      <c r="D84" s="25"/>
      <c r="E84" s="48">
        <v>1</v>
      </c>
      <c r="F84" s="46">
        <v>1</v>
      </c>
      <c r="G84" s="46">
        <f t="shared" si="20"/>
        <v>300</v>
      </c>
      <c r="H84" s="47">
        <f t="shared" si="16"/>
        <v>300</v>
      </c>
      <c r="I84" s="48">
        <v>1</v>
      </c>
      <c r="J84" s="46">
        <v>1</v>
      </c>
      <c r="K84" s="46">
        <f t="shared" si="21"/>
        <v>300</v>
      </c>
      <c r="L84" s="47">
        <f t="shared" si="17"/>
        <v>300</v>
      </c>
      <c r="M84" s="48">
        <v>1</v>
      </c>
      <c r="N84" s="46">
        <v>1</v>
      </c>
      <c r="O84" s="46">
        <f t="shared" si="22"/>
        <v>300</v>
      </c>
      <c r="P84" s="47">
        <f t="shared" si="18"/>
        <v>300</v>
      </c>
      <c r="Q84" s="48">
        <v>1</v>
      </c>
      <c r="R84" s="46">
        <v>1</v>
      </c>
      <c r="S84" s="46">
        <f t="shared" si="23"/>
        <v>300</v>
      </c>
      <c r="T84" s="47">
        <f t="shared" si="19"/>
        <v>300</v>
      </c>
    </row>
    <row r="85" spans="1:20" x14ac:dyDescent="0.25">
      <c r="A85" s="25" t="s">
        <v>65</v>
      </c>
      <c r="B85" s="25" t="s">
        <v>68</v>
      </c>
      <c r="C85" s="25">
        <v>75</v>
      </c>
      <c r="D85" s="25"/>
      <c r="E85" s="48">
        <v>1</v>
      </c>
      <c r="F85" s="38">
        <f>+H92</f>
        <v>4</v>
      </c>
      <c r="G85" s="46">
        <f t="shared" si="20"/>
        <v>75</v>
      </c>
      <c r="H85" s="51">
        <f t="shared" si="16"/>
        <v>300</v>
      </c>
      <c r="I85" s="48">
        <v>1</v>
      </c>
      <c r="J85" s="38">
        <f>+L92</f>
        <v>5</v>
      </c>
      <c r="K85" s="46">
        <f t="shared" si="21"/>
        <v>75</v>
      </c>
      <c r="L85" s="51">
        <f t="shared" si="17"/>
        <v>375</v>
      </c>
      <c r="M85" s="48">
        <v>1</v>
      </c>
      <c r="N85" s="38">
        <f>+P92</f>
        <v>6</v>
      </c>
      <c r="O85" s="46">
        <f t="shared" si="22"/>
        <v>75</v>
      </c>
      <c r="P85" s="51">
        <f t="shared" si="18"/>
        <v>450</v>
      </c>
      <c r="Q85" s="48">
        <v>1</v>
      </c>
      <c r="R85" s="38">
        <f>+T92</f>
        <v>6</v>
      </c>
      <c r="S85" s="46">
        <f t="shared" si="23"/>
        <v>75</v>
      </c>
      <c r="T85" s="51">
        <f t="shared" si="19"/>
        <v>450</v>
      </c>
    </row>
    <row r="86" spans="1:20" x14ac:dyDescent="0.25">
      <c r="A86" s="25" t="s">
        <v>64</v>
      </c>
      <c r="B86" s="25" t="s">
        <v>68</v>
      </c>
      <c r="C86" s="25">
        <v>50</v>
      </c>
      <c r="D86" s="25"/>
      <c r="E86" s="48">
        <v>1</v>
      </c>
      <c r="F86" s="38">
        <f>+H92</f>
        <v>4</v>
      </c>
      <c r="G86" s="46">
        <f t="shared" si="20"/>
        <v>50</v>
      </c>
      <c r="H86" s="47">
        <f t="shared" si="16"/>
        <v>200</v>
      </c>
      <c r="I86" s="48">
        <v>1</v>
      </c>
      <c r="J86" s="38">
        <f>+L92</f>
        <v>5</v>
      </c>
      <c r="K86" s="46">
        <f t="shared" si="21"/>
        <v>50</v>
      </c>
      <c r="L86" s="47">
        <f t="shared" si="17"/>
        <v>250</v>
      </c>
      <c r="M86" s="48">
        <v>1</v>
      </c>
      <c r="N86" s="38">
        <f>+P92</f>
        <v>6</v>
      </c>
      <c r="O86" s="46">
        <f t="shared" si="22"/>
        <v>50</v>
      </c>
      <c r="P86" s="47">
        <f t="shared" si="18"/>
        <v>300</v>
      </c>
      <c r="Q86" s="48">
        <v>1</v>
      </c>
      <c r="R86" s="38">
        <f>+T92</f>
        <v>6</v>
      </c>
      <c r="S86" s="46">
        <f t="shared" si="23"/>
        <v>50</v>
      </c>
      <c r="T86" s="47">
        <f t="shared" si="19"/>
        <v>300</v>
      </c>
    </row>
    <row r="87" spans="1:20" x14ac:dyDescent="0.25">
      <c r="A87" s="26" t="s">
        <v>45</v>
      </c>
      <c r="B87" s="26"/>
      <c r="C87" s="26"/>
      <c r="D87" s="85"/>
      <c r="E87" s="49"/>
      <c r="F87" s="26"/>
      <c r="G87" s="26"/>
      <c r="H87" s="52">
        <f>SUM(H80:H86)</f>
        <v>3600</v>
      </c>
      <c r="I87" s="49"/>
      <c r="J87" s="26"/>
      <c r="K87" s="26"/>
      <c r="L87" s="52">
        <f>SUM(L80:L86)</f>
        <v>4425</v>
      </c>
      <c r="M87" s="49"/>
      <c r="N87" s="26"/>
      <c r="O87" s="26"/>
      <c r="P87" s="52">
        <f>SUM(P80:P86)</f>
        <v>4750</v>
      </c>
      <c r="Q87" s="49"/>
      <c r="R87" s="26"/>
      <c r="S87" s="26"/>
      <c r="T87" s="52">
        <f>SUM(T80:T86)</f>
        <v>4750</v>
      </c>
    </row>
    <row r="88" spans="1:20" x14ac:dyDescent="0.25">
      <c r="A88" s="25"/>
      <c r="B88" s="25"/>
      <c r="C88" s="25"/>
      <c r="D88" s="25"/>
      <c r="E88" s="45"/>
      <c r="F88" s="38"/>
      <c r="G88" s="38"/>
      <c r="H88" s="47"/>
      <c r="I88" s="45"/>
      <c r="J88" s="38"/>
      <c r="K88" s="38"/>
      <c r="L88" s="47"/>
      <c r="M88" s="45"/>
      <c r="N88" s="38"/>
      <c r="O88" s="38"/>
      <c r="P88" s="47"/>
      <c r="Q88" s="45"/>
      <c r="R88" s="38"/>
      <c r="S88" s="38"/>
      <c r="T88" s="47"/>
    </row>
    <row r="89" spans="1:20" x14ac:dyDescent="0.25">
      <c r="A89" s="39" t="s">
        <v>116</v>
      </c>
      <c r="B89" s="39"/>
      <c r="C89" s="39"/>
      <c r="D89" s="39"/>
      <c r="E89" s="53"/>
      <c r="F89" s="39"/>
      <c r="G89" s="39"/>
      <c r="H89" s="54">
        <f>+H87+H77+H69</f>
        <v>9820</v>
      </c>
      <c r="I89" s="53"/>
      <c r="J89" s="39"/>
      <c r="K89" s="39"/>
      <c r="L89" s="54">
        <f>+L87+L77+L69</f>
        <v>13465</v>
      </c>
      <c r="M89" s="53"/>
      <c r="N89" s="39"/>
      <c r="O89" s="39"/>
      <c r="P89" s="54">
        <f>+P87+P77+P69</f>
        <v>14840</v>
      </c>
      <c r="Q89" s="53"/>
      <c r="R89" s="39"/>
      <c r="S89" s="39"/>
      <c r="T89" s="54">
        <f>+T87+T77+T69</f>
        <v>15730</v>
      </c>
    </row>
    <row r="90" spans="1:20" x14ac:dyDescent="0.25">
      <c r="A90" s="25"/>
      <c r="B90" s="25"/>
      <c r="C90" s="25"/>
      <c r="D90" s="25"/>
      <c r="E90" s="45"/>
      <c r="F90" s="38"/>
      <c r="G90" s="38"/>
      <c r="H90" s="47"/>
      <c r="I90" s="45"/>
      <c r="J90" s="38"/>
      <c r="K90" s="38"/>
      <c r="L90" s="47"/>
      <c r="M90" s="45"/>
      <c r="N90" s="38"/>
      <c r="O90" s="38"/>
      <c r="P90" s="47"/>
      <c r="Q90" s="45"/>
      <c r="R90" s="38"/>
      <c r="S90" s="38"/>
      <c r="T90" s="47"/>
    </row>
    <row r="91" spans="1:20" x14ac:dyDescent="0.25">
      <c r="A91" s="39" t="s">
        <v>61</v>
      </c>
      <c r="B91" s="39" t="s">
        <v>67</v>
      </c>
      <c r="C91" s="39"/>
      <c r="D91" s="39"/>
      <c r="E91" s="53"/>
      <c r="F91" s="39"/>
      <c r="G91" s="39"/>
      <c r="H91" s="55">
        <v>3</v>
      </c>
      <c r="I91" s="53"/>
      <c r="J91" s="39"/>
      <c r="K91" s="39"/>
      <c r="L91" s="55">
        <v>4</v>
      </c>
      <c r="M91" s="53"/>
      <c r="N91" s="39"/>
      <c r="O91" s="39"/>
      <c r="P91" s="55">
        <v>4</v>
      </c>
      <c r="Q91" s="53"/>
      <c r="R91" s="39"/>
      <c r="S91" s="39"/>
      <c r="T91" s="55">
        <v>4</v>
      </c>
    </row>
    <row r="92" spans="1:20" ht="15.75" thickBot="1" x14ac:dyDescent="0.3">
      <c r="A92" s="40" t="s">
        <v>66</v>
      </c>
      <c r="B92" s="40" t="s">
        <v>68</v>
      </c>
      <c r="C92" s="40"/>
      <c r="D92" s="40"/>
      <c r="E92" s="56"/>
      <c r="F92" s="57"/>
      <c r="G92" s="57"/>
      <c r="H92" s="58">
        <v>4</v>
      </c>
      <c r="I92" s="56"/>
      <c r="J92" s="57"/>
      <c r="K92" s="57"/>
      <c r="L92" s="58">
        <v>5</v>
      </c>
      <c r="M92" s="56"/>
      <c r="N92" s="57"/>
      <c r="O92" s="57"/>
      <c r="P92" s="58">
        <v>6</v>
      </c>
      <c r="Q92" s="56"/>
      <c r="R92" s="57"/>
      <c r="S92" s="57"/>
      <c r="T92" s="58">
        <v>6</v>
      </c>
    </row>
    <row r="94" spans="1:20" x14ac:dyDescent="0.25">
      <c r="A94" s="41" t="s">
        <v>79</v>
      </c>
      <c r="B94" s="41"/>
      <c r="C94" s="41"/>
      <c r="D94" s="41"/>
      <c r="E94" s="41"/>
      <c r="F94" s="41"/>
      <c r="G94" s="41"/>
      <c r="H94" s="61">
        <f>+H89+H58+H27</f>
        <v>26340</v>
      </c>
      <c r="I94" s="41"/>
      <c r="J94" s="41"/>
      <c r="K94" s="41"/>
      <c r="L94" s="61">
        <f>+L89+L58+L27</f>
        <v>36775</v>
      </c>
      <c r="M94" s="41"/>
      <c r="N94" s="41"/>
      <c r="O94" s="41"/>
      <c r="P94" s="61">
        <f>+P89+P58+P27</f>
        <v>44520</v>
      </c>
      <c r="Q94" s="41"/>
      <c r="R94" s="41"/>
      <c r="S94" s="41"/>
      <c r="T94" s="61">
        <f>+T89+T58+T27</f>
        <v>47190</v>
      </c>
    </row>
    <row r="95" spans="1:20" x14ac:dyDescent="0.25">
      <c r="T95" s="62">
        <f>+T94+P94+L94+H94</f>
        <v>154825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pane ySplit="1" topLeftCell="A20" activePane="bottomLeft" state="frozen"/>
      <selection pane="bottomLeft" activeCell="G46" sqref="G46"/>
    </sheetView>
  </sheetViews>
  <sheetFormatPr defaultRowHeight="15" x14ac:dyDescent="0.25"/>
  <cols>
    <col min="1" max="1" width="48.85546875" bestFit="1" customWidth="1"/>
    <col min="2" max="3" width="7.5703125" bestFit="1" customWidth="1"/>
    <col min="4" max="4" width="6.7109375" bestFit="1" customWidth="1"/>
    <col min="5" max="5" width="7" bestFit="1" customWidth="1"/>
    <col min="7" max="7" width="48.85546875" bestFit="1" customWidth="1"/>
    <col min="8" max="8" width="6.85546875" customWidth="1"/>
    <col min="9" max="9" width="7.5703125" bestFit="1" customWidth="1"/>
    <col min="10" max="10" width="6.85546875" customWidth="1"/>
    <col min="11" max="11" width="7" bestFit="1" customWidth="1"/>
    <col min="13" max="13" width="48.85546875" bestFit="1" customWidth="1"/>
    <col min="14" max="14" width="7" bestFit="1" customWidth="1"/>
    <col min="15" max="15" width="7.5703125" bestFit="1" customWidth="1"/>
    <col min="16" max="16" width="6.7109375" bestFit="1" customWidth="1"/>
    <col min="17" max="17" width="7" bestFit="1" customWidth="1"/>
  </cols>
  <sheetData>
    <row r="1" spans="1:17" x14ac:dyDescent="0.25">
      <c r="A1" s="1" t="s">
        <v>72</v>
      </c>
      <c r="B1" s="66">
        <v>42767</v>
      </c>
      <c r="C1" s="66">
        <v>42856</v>
      </c>
      <c r="D1" s="66">
        <v>43009</v>
      </c>
      <c r="E1" s="66">
        <v>43132</v>
      </c>
      <c r="F1" s="66"/>
      <c r="G1" s="66" t="s">
        <v>78</v>
      </c>
      <c r="H1" s="66">
        <v>42767</v>
      </c>
      <c r="I1" s="66">
        <v>42856</v>
      </c>
      <c r="J1" s="66">
        <v>43009</v>
      </c>
      <c r="K1" s="66">
        <v>43132</v>
      </c>
      <c r="L1" s="66"/>
      <c r="M1" s="66" t="s">
        <v>77</v>
      </c>
      <c r="N1" s="66">
        <v>42767</v>
      </c>
      <c r="O1" s="66">
        <v>42856</v>
      </c>
      <c r="P1" s="66">
        <v>43009</v>
      </c>
      <c r="Q1" s="66">
        <v>43132</v>
      </c>
    </row>
    <row r="2" spans="1:17" x14ac:dyDescent="0.25">
      <c r="A2" t="s">
        <v>66</v>
      </c>
      <c r="B2" s="72">
        <v>10</v>
      </c>
      <c r="C2" s="72">
        <v>10</v>
      </c>
      <c r="D2" s="72">
        <v>10</v>
      </c>
      <c r="E2" s="72">
        <v>8</v>
      </c>
      <c r="F2" s="72"/>
      <c r="G2" s="72" t="s">
        <v>66</v>
      </c>
      <c r="H2" s="72">
        <v>10</v>
      </c>
      <c r="I2" s="72">
        <v>10</v>
      </c>
      <c r="J2" s="72">
        <v>10</v>
      </c>
      <c r="K2" s="72">
        <v>8</v>
      </c>
      <c r="L2" s="72"/>
      <c r="M2" s="72" t="s">
        <v>66</v>
      </c>
      <c r="N2" s="72">
        <v>10</v>
      </c>
      <c r="O2" s="72">
        <v>10</v>
      </c>
      <c r="P2" s="72">
        <v>10</v>
      </c>
      <c r="Q2" s="72">
        <v>8</v>
      </c>
    </row>
    <row r="3" spans="1:17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x14ac:dyDescent="0.25">
      <c r="A4" t="s">
        <v>61</v>
      </c>
      <c r="B4" s="72">
        <v>7</v>
      </c>
      <c r="C4" s="72">
        <v>7</v>
      </c>
      <c r="D4" s="72">
        <v>7</v>
      </c>
      <c r="E4" s="72">
        <v>7</v>
      </c>
      <c r="F4" s="72"/>
      <c r="G4" s="72" t="s">
        <v>61</v>
      </c>
      <c r="H4" s="72">
        <v>7</v>
      </c>
      <c r="I4" s="72">
        <v>7</v>
      </c>
      <c r="J4" s="72">
        <v>7</v>
      </c>
      <c r="K4" s="72">
        <v>7</v>
      </c>
      <c r="L4" s="72"/>
      <c r="M4" s="72" t="s">
        <v>61</v>
      </c>
      <c r="N4" s="72">
        <v>7</v>
      </c>
      <c r="O4" s="72">
        <v>7</v>
      </c>
      <c r="P4" s="72">
        <v>7</v>
      </c>
      <c r="Q4" s="72">
        <v>7</v>
      </c>
    </row>
    <row r="5" spans="1:17" x14ac:dyDescent="0.25">
      <c r="A5" t="s">
        <v>80</v>
      </c>
      <c r="B5" s="72">
        <v>7</v>
      </c>
      <c r="C5" s="72">
        <v>7</v>
      </c>
      <c r="D5" s="72">
        <v>7</v>
      </c>
      <c r="E5" s="72">
        <v>7</v>
      </c>
      <c r="F5" s="72"/>
      <c r="G5" s="72" t="s">
        <v>80</v>
      </c>
      <c r="H5" s="72">
        <v>7</v>
      </c>
      <c r="I5" s="72">
        <v>7</v>
      </c>
      <c r="J5" s="72">
        <v>7</v>
      </c>
      <c r="K5" s="72">
        <v>7</v>
      </c>
      <c r="L5" s="72"/>
      <c r="M5" s="72" t="s">
        <v>80</v>
      </c>
      <c r="N5" s="72">
        <v>7</v>
      </c>
      <c r="O5" s="72">
        <v>7</v>
      </c>
      <c r="P5" s="72">
        <v>7</v>
      </c>
      <c r="Q5" s="72">
        <v>7</v>
      </c>
    </row>
    <row r="6" spans="1:17" x14ac:dyDescent="0.25">
      <c r="A6" t="s">
        <v>81</v>
      </c>
      <c r="B6" s="72">
        <v>350</v>
      </c>
      <c r="C6" s="72">
        <v>350</v>
      </c>
      <c r="D6" s="72">
        <v>350</v>
      </c>
      <c r="E6" s="72">
        <v>175</v>
      </c>
      <c r="F6" s="72"/>
      <c r="G6" s="72" t="s">
        <v>81</v>
      </c>
      <c r="H6" s="72">
        <v>350</v>
      </c>
      <c r="I6" s="72">
        <v>350</v>
      </c>
      <c r="J6" s="72">
        <v>350</v>
      </c>
      <c r="K6" s="72">
        <v>175</v>
      </c>
      <c r="L6" s="72"/>
      <c r="M6" s="72" t="s">
        <v>81</v>
      </c>
      <c r="N6" s="72">
        <v>350</v>
      </c>
      <c r="O6" s="72">
        <v>350</v>
      </c>
      <c r="P6" s="72">
        <v>350</v>
      </c>
      <c r="Q6" s="72">
        <v>175</v>
      </c>
    </row>
    <row r="7" spans="1:17" x14ac:dyDescent="0.25">
      <c r="A7" t="s">
        <v>88</v>
      </c>
      <c r="B7" s="72">
        <v>700</v>
      </c>
      <c r="C7" s="72">
        <v>700</v>
      </c>
      <c r="D7" s="72">
        <v>700</v>
      </c>
      <c r="E7" s="72">
        <v>700</v>
      </c>
      <c r="F7" s="72"/>
      <c r="G7" s="72" t="s">
        <v>88</v>
      </c>
      <c r="H7" s="72">
        <v>700</v>
      </c>
      <c r="I7" s="72">
        <v>700</v>
      </c>
      <c r="J7" s="72">
        <v>700</v>
      </c>
      <c r="K7" s="72">
        <v>700</v>
      </c>
      <c r="L7" s="72"/>
      <c r="M7" s="72" t="s">
        <v>88</v>
      </c>
      <c r="N7" s="72">
        <v>700</v>
      </c>
      <c r="O7" s="72">
        <v>700</v>
      </c>
      <c r="P7" s="72">
        <v>700</v>
      </c>
      <c r="Q7" s="72">
        <v>700</v>
      </c>
    </row>
    <row r="8" spans="1:17" x14ac:dyDescent="0.25">
      <c r="A8" t="s">
        <v>82</v>
      </c>
      <c r="B8" s="72">
        <v>85</v>
      </c>
      <c r="C8" s="72">
        <v>85</v>
      </c>
      <c r="D8" s="72">
        <v>85</v>
      </c>
      <c r="E8" s="72">
        <v>85</v>
      </c>
      <c r="F8" s="72"/>
      <c r="G8" s="72" t="s">
        <v>82</v>
      </c>
      <c r="H8" s="72">
        <v>85</v>
      </c>
      <c r="I8" s="72">
        <v>85</v>
      </c>
      <c r="J8" s="72">
        <v>85</v>
      </c>
      <c r="K8" s="72">
        <v>85</v>
      </c>
      <c r="L8" s="72"/>
      <c r="M8" s="72" t="s">
        <v>82</v>
      </c>
      <c r="N8" s="72">
        <v>85</v>
      </c>
      <c r="O8" s="72">
        <v>85</v>
      </c>
      <c r="P8" s="72">
        <v>85</v>
      </c>
      <c r="Q8" s="72">
        <v>85</v>
      </c>
    </row>
    <row r="9" spans="1:17" x14ac:dyDescent="0.25">
      <c r="A9" t="s">
        <v>83</v>
      </c>
      <c r="B9" s="72">
        <v>71</v>
      </c>
      <c r="C9" s="72">
        <v>71</v>
      </c>
      <c r="D9" s="72">
        <v>71</v>
      </c>
      <c r="E9" s="72">
        <v>35</v>
      </c>
      <c r="F9" s="72"/>
      <c r="G9" s="72" t="s">
        <v>83</v>
      </c>
      <c r="H9" s="72">
        <v>71</v>
      </c>
      <c r="I9" s="72">
        <v>71</v>
      </c>
      <c r="J9" s="72">
        <v>71</v>
      </c>
      <c r="K9" s="72">
        <v>35</v>
      </c>
      <c r="L9" s="72"/>
      <c r="M9" s="72" t="s">
        <v>83</v>
      </c>
      <c r="N9" s="72">
        <v>71</v>
      </c>
      <c r="O9" s="72">
        <v>71</v>
      </c>
      <c r="P9" s="72">
        <v>71</v>
      </c>
      <c r="Q9" s="72">
        <v>35</v>
      </c>
    </row>
    <row r="10" spans="1:17" x14ac:dyDescent="0.25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t="s">
        <v>84</v>
      </c>
      <c r="B11" s="72"/>
      <c r="C11" s="72"/>
      <c r="D11" s="72"/>
      <c r="E11" s="72"/>
      <c r="F11" s="72"/>
      <c r="G11" s="72" t="s">
        <v>84</v>
      </c>
      <c r="H11" s="72"/>
      <c r="I11" s="72"/>
      <c r="J11" s="72"/>
      <c r="K11" s="72"/>
      <c r="L11" s="72"/>
      <c r="M11" s="72" t="s">
        <v>84</v>
      </c>
      <c r="N11" s="72"/>
      <c r="O11" s="72"/>
      <c r="P11" s="72"/>
      <c r="Q11" s="72"/>
    </row>
    <row r="12" spans="1:17" x14ac:dyDescent="0.25">
      <c r="A12" t="s">
        <v>85</v>
      </c>
      <c r="B12" s="72">
        <v>20</v>
      </c>
      <c r="C12" s="72">
        <v>20</v>
      </c>
      <c r="D12" s="72">
        <v>20</v>
      </c>
      <c r="E12" s="72">
        <v>20</v>
      </c>
      <c r="F12" s="72"/>
      <c r="G12" s="72" t="s">
        <v>85</v>
      </c>
      <c r="H12" s="72">
        <v>20</v>
      </c>
      <c r="I12" s="72">
        <v>20</v>
      </c>
      <c r="J12" s="72">
        <v>20</v>
      </c>
      <c r="K12" s="72">
        <v>20</v>
      </c>
      <c r="L12" s="72"/>
      <c r="M12" s="72" t="s">
        <v>85</v>
      </c>
      <c r="N12" s="72">
        <v>20</v>
      </c>
      <c r="O12" s="72">
        <v>20</v>
      </c>
      <c r="P12" s="72">
        <v>20</v>
      </c>
      <c r="Q12" s="72">
        <v>20</v>
      </c>
    </row>
    <row r="13" spans="1:17" x14ac:dyDescent="0.25">
      <c r="A13" t="s">
        <v>86</v>
      </c>
      <c r="B13" s="73">
        <v>8</v>
      </c>
      <c r="C13" s="73">
        <v>8</v>
      </c>
      <c r="D13" s="73">
        <v>8</v>
      </c>
      <c r="E13" s="73">
        <v>8</v>
      </c>
      <c r="F13" s="72"/>
      <c r="G13" s="72" t="s">
        <v>86</v>
      </c>
      <c r="H13" s="73">
        <v>8</v>
      </c>
      <c r="I13" s="73">
        <v>8</v>
      </c>
      <c r="J13" s="73">
        <v>8</v>
      </c>
      <c r="K13" s="73">
        <v>8</v>
      </c>
      <c r="L13" s="72"/>
      <c r="M13" s="72" t="s">
        <v>86</v>
      </c>
      <c r="N13" s="73">
        <v>8</v>
      </c>
      <c r="O13" s="73">
        <v>8</v>
      </c>
      <c r="P13" s="73">
        <v>8</v>
      </c>
      <c r="Q13" s="73">
        <v>8</v>
      </c>
    </row>
    <row r="14" spans="1:17" x14ac:dyDescent="0.25"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5" spans="1:17" x14ac:dyDescent="0.25">
      <c r="A15" s="65" t="s">
        <v>87</v>
      </c>
      <c r="B15" s="74">
        <f>+(B12*B13*B2)+(B9*B4)+(B8*B4)+(B7*B2)+(B5*B6)</f>
        <v>12142</v>
      </c>
      <c r="C15" s="74">
        <f>+(C12*C13*C2)+(C9*C4)+(C8*C4)+(C7*C2)+(C5*C6)</f>
        <v>12142</v>
      </c>
      <c r="D15" s="74">
        <f>+(D12*D13*D2)+(D9*D4)+(D8*D4)+(D7*D2)+(D5*D6)</f>
        <v>12142</v>
      </c>
      <c r="E15" s="74">
        <f>+(E12*E13*E2)+(E9*E4)+(E8*E4)+(E7*E2)+(E5*E6)</f>
        <v>8945</v>
      </c>
      <c r="F15" s="72"/>
      <c r="G15" s="74" t="s">
        <v>87</v>
      </c>
      <c r="H15" s="74">
        <f>+(H12*H13*H2)+(H9*H4)+(H8*H4)+(H7*H2)+(H5*H6)</f>
        <v>12142</v>
      </c>
      <c r="I15" s="74">
        <f>+(I12*I13*I2)+(I9*I4)+(I8*I4)+(I7*I2)+(I5*I6)</f>
        <v>12142</v>
      </c>
      <c r="J15" s="74">
        <f>+(J12*J13*J2)+(J9*J4)+(J8*J4)+(J7*J2)+(J5*J6)</f>
        <v>12142</v>
      </c>
      <c r="K15" s="74">
        <f>+(K12*K13*K2)+(K9*K4)+(K8*K4)+(K7*K2)+(K5*K6)</f>
        <v>8945</v>
      </c>
      <c r="L15" s="72"/>
      <c r="M15" s="74" t="s">
        <v>87</v>
      </c>
      <c r="N15" s="74">
        <f>+(N12*N13*N2)+(N9*N4)+(N8*N4)+(N7*N2)+(N5*N6)</f>
        <v>12142</v>
      </c>
      <c r="O15" s="74">
        <f>+(O12*O13*O2)+(O9*O4)+(O8*O4)+(O7*O2)+(O5*O6)</f>
        <v>12142</v>
      </c>
      <c r="P15" s="74">
        <f>+(P12*P13*P2)+(P9*P4)+(P8*P4)+(P7*P2)+(P5*P6)</f>
        <v>12142</v>
      </c>
      <c r="Q15" s="74">
        <f>+(Q12*Q13*Q2)+(Q9*Q4)+(Q8*Q4)+(Q7*Q2)+(Q5*Q6)</f>
        <v>8945</v>
      </c>
    </row>
    <row r="16" spans="1:17" x14ac:dyDescent="0.25"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1:17" x14ac:dyDescent="0.25">
      <c r="A17" s="63" t="s">
        <v>94</v>
      </c>
      <c r="B17" s="72"/>
      <c r="C17" s="72"/>
      <c r="D17" s="72"/>
      <c r="E17" s="72"/>
      <c r="F17" s="72"/>
      <c r="G17" s="63" t="s">
        <v>94</v>
      </c>
      <c r="H17" s="72"/>
      <c r="I17" s="72"/>
      <c r="J17" s="72"/>
      <c r="K17" s="72"/>
      <c r="L17" s="72"/>
      <c r="M17" s="63" t="s">
        <v>94</v>
      </c>
      <c r="N17" s="72"/>
      <c r="O17" s="72"/>
      <c r="P17" s="72"/>
      <c r="Q17" s="72"/>
    </row>
    <row r="18" spans="1:17" x14ac:dyDescent="0.25">
      <c r="A18" s="11" t="s">
        <v>110</v>
      </c>
      <c r="B18" s="72">
        <v>150</v>
      </c>
      <c r="C18" s="72">
        <v>150</v>
      </c>
      <c r="D18" s="72">
        <v>150</v>
      </c>
      <c r="E18" s="72">
        <v>150</v>
      </c>
      <c r="F18" s="72"/>
      <c r="G18" s="11" t="s">
        <v>110</v>
      </c>
      <c r="H18" s="72">
        <v>150</v>
      </c>
      <c r="I18" s="72">
        <v>150</v>
      </c>
      <c r="J18" s="72">
        <v>150</v>
      </c>
      <c r="K18" s="72">
        <v>150</v>
      </c>
      <c r="L18" s="72"/>
      <c r="M18" s="11" t="s">
        <v>110</v>
      </c>
      <c r="N18" s="72">
        <v>150</v>
      </c>
      <c r="O18" s="72">
        <v>150</v>
      </c>
      <c r="P18" s="72">
        <v>150</v>
      </c>
      <c r="Q18" s="72">
        <v>150</v>
      </c>
    </row>
    <row r="19" spans="1:17" x14ac:dyDescent="0.25">
      <c r="A19" s="79" t="s">
        <v>108</v>
      </c>
      <c r="B19" s="72">
        <v>12</v>
      </c>
      <c r="C19" s="72">
        <v>12</v>
      </c>
      <c r="D19" s="72">
        <v>12</v>
      </c>
      <c r="E19" s="72">
        <v>12</v>
      </c>
      <c r="F19" s="72"/>
      <c r="G19" s="79" t="s">
        <v>108</v>
      </c>
      <c r="H19" s="72">
        <v>12</v>
      </c>
      <c r="I19" s="72">
        <v>12</v>
      </c>
      <c r="J19" s="72">
        <v>12</v>
      </c>
      <c r="K19" s="72">
        <v>12</v>
      </c>
      <c r="L19" s="72"/>
      <c r="M19" s="79" t="s">
        <v>108</v>
      </c>
      <c r="N19" s="72">
        <v>12</v>
      </c>
      <c r="O19" s="72">
        <v>12</v>
      </c>
      <c r="P19" s="72">
        <v>12</v>
      </c>
      <c r="Q19" s="72">
        <v>12</v>
      </c>
    </row>
    <row r="20" spans="1:17" x14ac:dyDescent="0.25">
      <c r="A20" s="11" t="s">
        <v>111</v>
      </c>
      <c r="B20" s="72">
        <v>50</v>
      </c>
      <c r="C20" s="72">
        <v>50</v>
      </c>
      <c r="D20" s="72">
        <v>50</v>
      </c>
      <c r="E20" s="72">
        <v>50</v>
      </c>
      <c r="F20" s="72"/>
      <c r="G20" s="11" t="s">
        <v>111</v>
      </c>
      <c r="H20" s="72">
        <v>50</v>
      </c>
      <c r="I20" s="72">
        <v>50</v>
      </c>
      <c r="J20" s="72">
        <v>50</v>
      </c>
      <c r="K20" s="72">
        <v>50</v>
      </c>
      <c r="L20" s="72"/>
      <c r="M20" s="11" t="s">
        <v>111</v>
      </c>
      <c r="N20" s="72">
        <v>50</v>
      </c>
      <c r="O20" s="72">
        <v>50</v>
      </c>
      <c r="P20" s="72">
        <v>50</v>
      </c>
      <c r="Q20" s="72">
        <v>50</v>
      </c>
    </row>
    <row r="21" spans="1:17" x14ac:dyDescent="0.25">
      <c r="A21" s="79" t="s">
        <v>109</v>
      </c>
      <c r="B21" s="72">
        <v>12</v>
      </c>
      <c r="C21" s="72">
        <v>12</v>
      </c>
      <c r="D21" s="72">
        <v>12</v>
      </c>
      <c r="E21" s="72">
        <v>12</v>
      </c>
      <c r="F21" s="72"/>
      <c r="G21" s="79" t="s">
        <v>109</v>
      </c>
      <c r="H21" s="72">
        <v>12</v>
      </c>
      <c r="I21" s="72">
        <v>12</v>
      </c>
      <c r="J21" s="72">
        <v>12</v>
      </c>
      <c r="K21" s="72">
        <v>12</v>
      </c>
      <c r="L21" s="72"/>
      <c r="M21" s="79" t="s">
        <v>109</v>
      </c>
      <c r="N21" s="72">
        <v>12</v>
      </c>
      <c r="O21" s="72">
        <v>12</v>
      </c>
      <c r="P21" s="72">
        <v>12</v>
      </c>
      <c r="Q21" s="72">
        <v>12</v>
      </c>
    </row>
    <row r="22" spans="1:17" x14ac:dyDescent="0.25">
      <c r="A22" t="s">
        <v>89</v>
      </c>
      <c r="B22" s="72">
        <v>120</v>
      </c>
      <c r="C22" s="72">
        <v>120</v>
      </c>
      <c r="D22" s="72">
        <v>120</v>
      </c>
      <c r="E22" s="72">
        <v>120</v>
      </c>
      <c r="F22" s="72"/>
      <c r="G22" t="s">
        <v>89</v>
      </c>
      <c r="H22" s="72">
        <v>120</v>
      </c>
      <c r="I22" s="72">
        <v>120</v>
      </c>
      <c r="J22" s="72">
        <v>120</v>
      </c>
      <c r="K22" s="72">
        <v>120</v>
      </c>
      <c r="L22" s="72"/>
      <c r="M22" t="s">
        <v>89</v>
      </c>
      <c r="N22" s="72">
        <v>120</v>
      </c>
      <c r="O22" s="72">
        <v>120</v>
      </c>
      <c r="P22" s="72">
        <v>120</v>
      </c>
      <c r="Q22" s="72">
        <v>120</v>
      </c>
    </row>
    <row r="23" spans="1:17" x14ac:dyDescent="0.25">
      <c r="A23" t="s">
        <v>90</v>
      </c>
      <c r="B23" s="72">
        <v>2</v>
      </c>
      <c r="C23" s="72">
        <v>2</v>
      </c>
      <c r="D23" s="72">
        <v>2</v>
      </c>
      <c r="E23" s="72">
        <v>2</v>
      </c>
      <c r="F23" s="72"/>
      <c r="G23" t="s">
        <v>90</v>
      </c>
      <c r="H23" s="72">
        <v>2</v>
      </c>
      <c r="I23" s="72">
        <v>2</v>
      </c>
      <c r="J23" s="72">
        <v>2</v>
      </c>
      <c r="K23" s="72">
        <v>2</v>
      </c>
      <c r="L23" s="72"/>
      <c r="M23" t="s">
        <v>90</v>
      </c>
      <c r="N23" s="72">
        <v>2</v>
      </c>
      <c r="O23" s="72">
        <v>2</v>
      </c>
      <c r="P23" s="72">
        <v>2</v>
      </c>
      <c r="Q23" s="72">
        <v>2</v>
      </c>
    </row>
    <row r="24" spans="1:17" x14ac:dyDescent="0.25">
      <c r="A24" t="s">
        <v>93</v>
      </c>
      <c r="B24" s="72">
        <v>80</v>
      </c>
      <c r="C24" s="72">
        <v>80</v>
      </c>
      <c r="D24" s="72">
        <v>80</v>
      </c>
      <c r="E24" s="72">
        <v>80</v>
      </c>
      <c r="F24" s="72"/>
      <c r="G24" t="s">
        <v>93</v>
      </c>
      <c r="H24" s="72">
        <v>80</v>
      </c>
      <c r="I24" s="72">
        <v>80</v>
      </c>
      <c r="J24" s="72">
        <v>80</v>
      </c>
      <c r="K24" s="72">
        <v>80</v>
      </c>
      <c r="L24" s="72"/>
      <c r="M24" t="s">
        <v>93</v>
      </c>
      <c r="N24" s="72">
        <v>80</v>
      </c>
      <c r="O24" s="72">
        <v>80</v>
      </c>
      <c r="P24" s="72">
        <v>80</v>
      </c>
      <c r="Q24" s="72">
        <v>80</v>
      </c>
    </row>
    <row r="25" spans="1:17" x14ac:dyDescent="0.25">
      <c r="A25" t="s">
        <v>91</v>
      </c>
      <c r="B25" s="72">
        <v>40</v>
      </c>
      <c r="C25" s="72">
        <v>40</v>
      </c>
      <c r="D25" s="72">
        <v>40</v>
      </c>
      <c r="E25" s="72">
        <v>40</v>
      </c>
      <c r="F25" s="72"/>
      <c r="G25" t="s">
        <v>91</v>
      </c>
      <c r="H25" s="72">
        <v>40</v>
      </c>
      <c r="I25" s="72">
        <v>40</v>
      </c>
      <c r="J25" s="72">
        <v>40</v>
      </c>
      <c r="K25" s="72">
        <v>40</v>
      </c>
      <c r="L25" s="72"/>
      <c r="M25" t="s">
        <v>91</v>
      </c>
      <c r="N25" s="72">
        <v>40</v>
      </c>
      <c r="O25" s="72">
        <v>40</v>
      </c>
      <c r="P25" s="72">
        <v>40</v>
      </c>
      <c r="Q25" s="72">
        <v>40</v>
      </c>
    </row>
    <row r="26" spans="1:17" x14ac:dyDescent="0.25">
      <c r="A26" t="s">
        <v>90</v>
      </c>
      <c r="B26" s="72">
        <v>2</v>
      </c>
      <c r="C26" s="72">
        <v>2</v>
      </c>
      <c r="D26" s="72">
        <v>2</v>
      </c>
      <c r="E26" s="72">
        <v>2</v>
      </c>
      <c r="F26" s="72"/>
      <c r="G26" t="s">
        <v>90</v>
      </c>
      <c r="H26" s="72">
        <v>2</v>
      </c>
      <c r="I26" s="72">
        <v>2</v>
      </c>
      <c r="J26" s="72">
        <v>2</v>
      </c>
      <c r="K26" s="72">
        <v>2</v>
      </c>
      <c r="L26" s="72"/>
      <c r="M26" t="s">
        <v>90</v>
      </c>
      <c r="N26" s="72">
        <v>2</v>
      </c>
      <c r="O26" s="72">
        <v>2</v>
      </c>
      <c r="P26" s="72">
        <v>2</v>
      </c>
      <c r="Q26" s="72">
        <v>2</v>
      </c>
    </row>
    <row r="27" spans="1:17" x14ac:dyDescent="0.25">
      <c r="B27" s="72"/>
      <c r="C27" s="72"/>
      <c r="D27" s="72"/>
      <c r="E27" s="72"/>
      <c r="F27" s="72"/>
      <c r="H27" s="72"/>
      <c r="I27" s="72"/>
      <c r="J27" s="72"/>
      <c r="K27" s="72"/>
      <c r="L27" s="72"/>
      <c r="N27" s="72"/>
      <c r="O27" s="72"/>
      <c r="P27" s="72"/>
      <c r="Q27" s="72"/>
    </row>
    <row r="28" spans="1:17" x14ac:dyDescent="0.25">
      <c r="A28" s="65" t="s">
        <v>92</v>
      </c>
      <c r="B28" s="74">
        <f>+(B18*B19)+(B20*B21)+((B23*B2)*B22)+(B24*B2)+((B26*B2)*B25)</f>
        <v>6400</v>
      </c>
      <c r="C28" s="74">
        <f>+(C18*C19)+(C20*C21)+((C23*C2)*C22)+(C24*C2)+((C26*C2)*C25)</f>
        <v>6400</v>
      </c>
      <c r="D28" s="74">
        <f>+(D18*D19)+(D20*D21)+((D23*D2)*D22)+(D24*D2)+((D26*D2)*D25)</f>
        <v>6400</v>
      </c>
      <c r="E28" s="74">
        <f>+(E18*E19)+(E20*E21)+((E23*E2)*E22)+(E24*E2)+((E26*E2)*E25)</f>
        <v>5600</v>
      </c>
      <c r="F28" s="72"/>
      <c r="G28" s="65" t="s">
        <v>92</v>
      </c>
      <c r="H28" s="74">
        <f>+(H18*H19)+(H20*H21)+((H23*H2)*H22)+(H24*H2)+((H26*H2)*H25)</f>
        <v>6400</v>
      </c>
      <c r="I28" s="74">
        <f>+(I18*I19)+(I20*I21)+((I23*I2)*I22)+(I24*I2)+((I26*I2)*I25)</f>
        <v>6400</v>
      </c>
      <c r="J28" s="74">
        <f>+(J18*J19)+(J20*J21)+((J23*J2)*J22)+(J24*J2)+((J26*J2)*J25)</f>
        <v>6400</v>
      </c>
      <c r="K28" s="74">
        <f>+(K18*K19)+(K20*K21)+((K23*K2)*K22)+(K24*K2)+((K26*K2)*K25)</f>
        <v>5600</v>
      </c>
      <c r="L28" s="72"/>
      <c r="M28" s="65" t="s">
        <v>92</v>
      </c>
      <c r="N28" s="74">
        <f>+(N18*N19)+(N20*N21)+((N23*N2)*N22)+(N24*N2)+((N26*N2)*N25)</f>
        <v>6400</v>
      </c>
      <c r="O28" s="74">
        <f>+(O18*O19)+(O20*O21)+((O23*O2)*O22)+(O24*O2)+((O26*O2)*O25)</f>
        <v>6400</v>
      </c>
      <c r="P28" s="74">
        <f>+(P18*P19)+(P20*P21)+((P23*P2)*P22)+(P24*P2)+((P26*P2)*P25)</f>
        <v>6400</v>
      </c>
      <c r="Q28" s="74">
        <f>+(Q18*Q19)+(Q20*Q21)+((Q23*Q2)*Q22)+(Q24*Q2)+((Q26*Q2)*Q25)</f>
        <v>5600</v>
      </c>
    </row>
    <row r="29" spans="1:17" x14ac:dyDescent="0.25">
      <c r="B29" s="72"/>
      <c r="C29" s="72"/>
      <c r="D29" s="72"/>
      <c r="E29" s="72"/>
      <c r="F29" s="72"/>
      <c r="H29" s="72"/>
      <c r="I29" s="72"/>
      <c r="J29" s="72"/>
      <c r="K29" s="72"/>
      <c r="L29" s="72"/>
      <c r="N29" s="72"/>
      <c r="O29" s="72"/>
      <c r="P29" s="72"/>
      <c r="Q29" s="72"/>
    </row>
    <row r="30" spans="1:17" x14ac:dyDescent="0.25">
      <c r="A30" s="63" t="s">
        <v>94</v>
      </c>
      <c r="B30" s="72"/>
      <c r="C30" s="72"/>
      <c r="D30" s="72"/>
      <c r="E30" s="72"/>
      <c r="F30" s="72"/>
      <c r="G30" s="63" t="s">
        <v>94</v>
      </c>
      <c r="H30" s="72"/>
      <c r="I30" s="72"/>
      <c r="J30" s="72"/>
      <c r="K30" s="72"/>
      <c r="L30" s="72"/>
      <c r="M30" s="63" t="s">
        <v>94</v>
      </c>
      <c r="N30" s="72"/>
      <c r="O30" s="72"/>
      <c r="P30" s="72"/>
      <c r="Q30" s="72"/>
    </row>
    <row r="31" spans="1:17" x14ac:dyDescent="0.25">
      <c r="A31" s="11" t="s">
        <v>95</v>
      </c>
      <c r="B31" s="72">
        <v>150</v>
      </c>
      <c r="C31" s="72">
        <v>150</v>
      </c>
      <c r="D31" s="72">
        <v>150</v>
      </c>
      <c r="E31" s="72">
        <v>150</v>
      </c>
      <c r="F31" s="72"/>
      <c r="G31" s="11" t="s">
        <v>95</v>
      </c>
      <c r="H31" s="72">
        <v>150</v>
      </c>
      <c r="I31" s="72">
        <v>150</v>
      </c>
      <c r="J31" s="72">
        <v>150</v>
      </c>
      <c r="K31" s="72">
        <v>150</v>
      </c>
      <c r="L31" s="72"/>
      <c r="M31" s="11" t="s">
        <v>95</v>
      </c>
      <c r="N31" s="72">
        <v>150</v>
      </c>
      <c r="O31" s="72">
        <v>150</v>
      </c>
      <c r="P31" s="72">
        <v>150</v>
      </c>
      <c r="Q31" s="72">
        <v>150</v>
      </c>
    </row>
    <row r="32" spans="1:17" x14ac:dyDescent="0.25">
      <c r="A32" s="79" t="s">
        <v>108</v>
      </c>
      <c r="B32" s="72">
        <v>10</v>
      </c>
      <c r="C32" s="72">
        <v>10</v>
      </c>
      <c r="D32" s="72">
        <v>10</v>
      </c>
      <c r="E32" s="72">
        <v>10</v>
      </c>
      <c r="F32" s="72"/>
      <c r="G32" s="79" t="s">
        <v>108</v>
      </c>
      <c r="H32" s="72">
        <v>10</v>
      </c>
      <c r="I32" s="72">
        <v>10</v>
      </c>
      <c r="J32" s="72">
        <v>10</v>
      </c>
      <c r="K32" s="72">
        <v>10</v>
      </c>
      <c r="L32" s="72"/>
      <c r="M32" s="79" t="s">
        <v>108</v>
      </c>
      <c r="N32" s="72">
        <v>10</v>
      </c>
      <c r="O32" s="72">
        <v>10</v>
      </c>
      <c r="P32" s="72">
        <v>10</v>
      </c>
      <c r="Q32" s="72">
        <v>10</v>
      </c>
    </row>
    <row r="33" spans="1:17" x14ac:dyDescent="0.25">
      <c r="A33" s="11" t="s">
        <v>58</v>
      </c>
      <c r="B33" s="72">
        <v>50</v>
      </c>
      <c r="C33" s="72">
        <v>50</v>
      </c>
      <c r="D33" s="72">
        <v>50</v>
      </c>
      <c r="E33" s="72">
        <v>50</v>
      </c>
      <c r="F33" s="72"/>
      <c r="G33" s="11" t="s">
        <v>58</v>
      </c>
      <c r="H33" s="72">
        <v>50</v>
      </c>
      <c r="I33" s="72">
        <v>50</v>
      </c>
      <c r="J33" s="72">
        <v>50</v>
      </c>
      <c r="K33" s="72">
        <v>50</v>
      </c>
      <c r="L33" s="72"/>
      <c r="M33" s="11" t="s">
        <v>58</v>
      </c>
      <c r="N33" s="72">
        <v>50</v>
      </c>
      <c r="O33" s="72">
        <v>50</v>
      </c>
      <c r="P33" s="72">
        <v>50</v>
      </c>
      <c r="Q33" s="72">
        <v>50</v>
      </c>
    </row>
    <row r="34" spans="1:17" x14ac:dyDescent="0.25">
      <c r="A34" s="79" t="s">
        <v>108</v>
      </c>
      <c r="B34" s="72">
        <v>10</v>
      </c>
      <c r="C34" s="72">
        <v>10</v>
      </c>
      <c r="D34" s="72">
        <v>10</v>
      </c>
      <c r="E34" s="72">
        <v>10</v>
      </c>
      <c r="F34" s="72"/>
      <c r="G34" s="79" t="s">
        <v>108</v>
      </c>
      <c r="H34" s="72">
        <v>10</v>
      </c>
      <c r="I34" s="72">
        <v>10</v>
      </c>
      <c r="J34" s="72">
        <v>10</v>
      </c>
      <c r="K34" s="72">
        <v>10</v>
      </c>
      <c r="L34" s="72"/>
      <c r="M34" s="79" t="s">
        <v>108</v>
      </c>
      <c r="N34" s="72">
        <v>10</v>
      </c>
      <c r="O34" s="72">
        <v>10</v>
      </c>
      <c r="P34" s="72">
        <v>10</v>
      </c>
      <c r="Q34" s="72">
        <v>10</v>
      </c>
    </row>
    <row r="35" spans="1:17" x14ac:dyDescent="0.25">
      <c r="A35" t="s">
        <v>99</v>
      </c>
      <c r="B35" s="72">
        <v>50</v>
      </c>
      <c r="C35" s="72">
        <v>50</v>
      </c>
      <c r="D35" s="72">
        <v>50</v>
      </c>
      <c r="E35" s="72">
        <v>50</v>
      </c>
      <c r="F35" s="72"/>
      <c r="G35" t="s">
        <v>99</v>
      </c>
      <c r="H35" s="72">
        <v>50</v>
      </c>
      <c r="I35" s="72">
        <v>50</v>
      </c>
      <c r="J35" s="72">
        <v>50</v>
      </c>
      <c r="K35" s="72">
        <v>50</v>
      </c>
      <c r="L35" s="72"/>
      <c r="M35" t="s">
        <v>99</v>
      </c>
      <c r="N35" s="72">
        <v>50</v>
      </c>
      <c r="O35" s="72">
        <v>50</v>
      </c>
      <c r="P35" s="72">
        <v>50</v>
      </c>
      <c r="Q35" s="72">
        <v>50</v>
      </c>
    </row>
    <row r="36" spans="1:17" x14ac:dyDescent="0.25">
      <c r="A36" t="s">
        <v>100</v>
      </c>
      <c r="B36" s="72">
        <v>25</v>
      </c>
      <c r="C36" s="72">
        <v>25</v>
      </c>
      <c r="D36" s="72">
        <v>25</v>
      </c>
      <c r="E36" s="72">
        <v>25</v>
      </c>
      <c r="F36" s="72"/>
      <c r="G36" t="s">
        <v>100</v>
      </c>
      <c r="H36" s="72">
        <v>25</v>
      </c>
      <c r="I36" s="72">
        <v>25</v>
      </c>
      <c r="J36" s="72">
        <v>25</v>
      </c>
      <c r="K36" s="72">
        <v>25</v>
      </c>
      <c r="L36" s="72"/>
      <c r="M36" t="s">
        <v>100</v>
      </c>
      <c r="N36" s="72">
        <v>25</v>
      </c>
      <c r="O36" s="72">
        <v>25</v>
      </c>
      <c r="P36" s="72">
        <v>25</v>
      </c>
      <c r="Q36" s="72">
        <v>25</v>
      </c>
    </row>
    <row r="37" spans="1:17" x14ac:dyDescent="0.25">
      <c r="A37" t="s">
        <v>96</v>
      </c>
      <c r="B37" s="72">
        <v>500</v>
      </c>
      <c r="C37" s="72">
        <v>500</v>
      </c>
      <c r="D37" s="72">
        <v>500</v>
      </c>
      <c r="E37" s="72">
        <v>500</v>
      </c>
      <c r="F37" s="72"/>
      <c r="G37" t="s">
        <v>96</v>
      </c>
      <c r="H37" s="72">
        <v>500</v>
      </c>
      <c r="I37" s="72">
        <v>500</v>
      </c>
      <c r="J37" s="72">
        <v>500</v>
      </c>
      <c r="K37" s="72">
        <v>500</v>
      </c>
      <c r="L37" s="72"/>
      <c r="M37" t="s">
        <v>96</v>
      </c>
      <c r="N37" s="72">
        <v>500</v>
      </c>
      <c r="O37" s="72">
        <v>500</v>
      </c>
      <c r="P37" s="72">
        <v>500</v>
      </c>
      <c r="Q37" s="72">
        <v>500</v>
      </c>
    </row>
    <row r="38" spans="1:17" x14ac:dyDescent="0.25">
      <c r="B38" s="72"/>
      <c r="C38" s="72"/>
      <c r="D38" s="72"/>
      <c r="E38" s="72"/>
      <c r="F38" s="72"/>
      <c r="H38" s="72"/>
      <c r="I38" s="72"/>
      <c r="J38" s="72"/>
      <c r="K38" s="72"/>
      <c r="L38" s="72"/>
      <c r="N38" s="72"/>
      <c r="O38" s="72"/>
      <c r="P38" s="72"/>
      <c r="Q38" s="72"/>
    </row>
    <row r="39" spans="1:17" x14ac:dyDescent="0.25">
      <c r="A39" t="s">
        <v>97</v>
      </c>
      <c r="B39" s="72">
        <v>550</v>
      </c>
      <c r="C39" s="72">
        <v>550</v>
      </c>
      <c r="D39" s="72">
        <v>550</v>
      </c>
      <c r="E39" s="72">
        <v>550</v>
      </c>
      <c r="F39" s="72"/>
      <c r="G39" t="s">
        <v>97</v>
      </c>
      <c r="H39" s="72">
        <v>550</v>
      </c>
      <c r="I39" s="72">
        <v>550</v>
      </c>
      <c r="J39" s="72">
        <v>550</v>
      </c>
      <c r="K39" s="72">
        <v>550</v>
      </c>
      <c r="L39" s="72"/>
      <c r="M39" t="s">
        <v>97</v>
      </c>
      <c r="N39" s="72">
        <v>550</v>
      </c>
      <c r="O39" s="72">
        <v>550</v>
      </c>
      <c r="P39" s="72">
        <v>550</v>
      </c>
      <c r="Q39" s="72">
        <v>550</v>
      </c>
    </row>
    <row r="40" spans="1:17" x14ac:dyDescent="0.25">
      <c r="A40" t="s">
        <v>98</v>
      </c>
      <c r="B40" s="72">
        <v>300</v>
      </c>
      <c r="C40" s="72">
        <v>300</v>
      </c>
      <c r="D40" s="72">
        <v>300</v>
      </c>
      <c r="E40" s="72">
        <v>300</v>
      </c>
      <c r="F40" s="72"/>
      <c r="G40" t="s">
        <v>98</v>
      </c>
      <c r="H40" s="72">
        <v>300</v>
      </c>
      <c r="I40" s="72">
        <v>300</v>
      </c>
      <c r="J40" s="72">
        <v>300</v>
      </c>
      <c r="K40" s="72">
        <v>300</v>
      </c>
      <c r="L40" s="72"/>
      <c r="M40" t="s">
        <v>98</v>
      </c>
      <c r="N40" s="72">
        <v>300</v>
      </c>
      <c r="O40" s="72">
        <v>300</v>
      </c>
      <c r="P40" s="72">
        <v>300</v>
      </c>
      <c r="Q40" s="72">
        <v>300</v>
      </c>
    </row>
    <row r="41" spans="1:17" x14ac:dyDescent="0.25">
      <c r="B41" s="72"/>
      <c r="C41" s="72"/>
      <c r="D41" s="72"/>
      <c r="E41" s="72"/>
      <c r="F41" s="72"/>
      <c r="H41" s="72"/>
      <c r="I41" s="72"/>
      <c r="J41" s="72"/>
      <c r="K41" s="72"/>
      <c r="L41" s="72"/>
      <c r="N41" s="72"/>
      <c r="O41" s="72"/>
      <c r="P41" s="72"/>
      <c r="Q41" s="72"/>
    </row>
    <row r="42" spans="1:17" x14ac:dyDescent="0.25">
      <c r="A42" s="65" t="s">
        <v>101</v>
      </c>
      <c r="B42" s="74">
        <f>+(B31*B32)+(B33*B34)+(B37*B4)+(B35*B2)+(B2*B36)+B39+B40</f>
        <v>7100</v>
      </c>
      <c r="C42" s="74">
        <f>+(C31*C32)+(C33*C34)+(C37*C4)+(C35*C2)+(C2*C36)+C39+C40</f>
        <v>7100</v>
      </c>
      <c r="D42" s="74">
        <f>+(D31*D32)+(D33*D34)+(D37*D4)+(D35*D2)+(D2*D36)+D39+D40</f>
        <v>7100</v>
      </c>
      <c r="E42" s="74">
        <f>+(E31*E32)+(E33*E34)+(E37*E4)+(E35*E2)+(E2*E36)+E39+E40</f>
        <v>6950</v>
      </c>
      <c r="F42" s="72"/>
      <c r="G42" s="65" t="s">
        <v>101</v>
      </c>
      <c r="H42" s="74">
        <f>+(H31*H32)+(H33*H34)+(H37*H4)+(H35*H2)+(H2*H36)+H39+H40</f>
        <v>7100</v>
      </c>
      <c r="I42" s="74">
        <f>+(I31*I32)+(I33*I34)+(I37*I4)+(I35*I2)+(I2*I36)+I39+I40</f>
        <v>7100</v>
      </c>
      <c r="J42" s="74">
        <f>+(J31*J32)+(J33*J34)+(J37*J4)+(J35*J2)+(J2*J36)+J39+J40</f>
        <v>7100</v>
      </c>
      <c r="K42" s="74">
        <f>+(K31*K32)+(K33*K34)+(K37*K4)+(K35*K2)+(K2*K36)+K39+K40</f>
        <v>6950</v>
      </c>
      <c r="L42" s="72"/>
      <c r="M42" s="65" t="s">
        <v>101</v>
      </c>
      <c r="N42" s="74">
        <f>+(N31*N32)+(N33*N34)+(N37*N4)+(N35*N2)+(N2*N36)+N39+N40</f>
        <v>7100</v>
      </c>
      <c r="O42" s="74">
        <f>+(O31*O32)+(O33*O34)+(O37*O4)+(O35*O2)+(O2*O36)+O39+O40</f>
        <v>7100</v>
      </c>
      <c r="P42" s="74">
        <f>+(P31*P32)+(P33*P34)+(P37*P4)+(P35*P2)+(P2*P36)+P39+P40</f>
        <v>7100</v>
      </c>
      <c r="Q42" s="74">
        <f>+(Q31*Q32)+(Q33*Q34)+(Q37*Q4)+(Q35*Q2)+(Q2*Q36)+Q39+Q40</f>
        <v>6950</v>
      </c>
    </row>
    <row r="43" spans="1:17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</row>
    <row r="44" spans="1:17" ht="15.75" thickBot="1" x14ac:dyDescent="0.3">
      <c r="A44" s="64" t="s">
        <v>102</v>
      </c>
      <c r="B44" s="75">
        <f>+B42+B28+B15</f>
        <v>25642</v>
      </c>
      <c r="C44" s="75">
        <f>+C42+C28+C15</f>
        <v>25642</v>
      </c>
      <c r="D44" s="75">
        <f>+D42+D28+D15</f>
        <v>25642</v>
      </c>
      <c r="E44" s="75">
        <f>+E42+E28+E15</f>
        <v>21495</v>
      </c>
      <c r="F44" s="72"/>
      <c r="G44" s="75" t="s">
        <v>102</v>
      </c>
      <c r="H44" s="75">
        <f>+H42+H28+H15</f>
        <v>25642</v>
      </c>
      <c r="I44" s="75">
        <f>+I42+I28+I15</f>
        <v>25642</v>
      </c>
      <c r="J44" s="75">
        <f>+J42+J28+J15</f>
        <v>25642</v>
      </c>
      <c r="K44" s="75">
        <f>+K42+K28+K15</f>
        <v>21495</v>
      </c>
      <c r="L44" s="72"/>
      <c r="M44" s="75" t="s">
        <v>102</v>
      </c>
      <c r="N44" s="75">
        <f>+N42+N28+N15</f>
        <v>25642</v>
      </c>
      <c r="O44" s="75">
        <f>+O42+O28+O15</f>
        <v>25642</v>
      </c>
      <c r="P44" s="75">
        <f>+P42+P28+P15</f>
        <v>25642</v>
      </c>
      <c r="Q44" s="75">
        <f>+Q42+Q28+Q15</f>
        <v>21495</v>
      </c>
    </row>
    <row r="45" spans="1:17" ht="15.75" thickTop="1" x14ac:dyDescent="0.2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17" x14ac:dyDescent="0.2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</row>
    <row r="47" spans="1:17" x14ac:dyDescent="0.25">
      <c r="A47" s="1" t="s">
        <v>102</v>
      </c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</row>
    <row r="48" spans="1:17" x14ac:dyDescent="0.25">
      <c r="A48" s="66">
        <v>42767</v>
      </c>
      <c r="B48" s="71">
        <f>+B44+H44+N44</f>
        <v>76926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</row>
    <row r="49" spans="1:17" x14ac:dyDescent="0.25">
      <c r="A49" s="66">
        <v>42856</v>
      </c>
      <c r="B49" s="71">
        <f>+C44+I44+O44</f>
        <v>76926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5">
      <c r="A50" s="66">
        <v>43009</v>
      </c>
      <c r="B50" s="71">
        <f>+D44+J44+P44</f>
        <v>76926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x14ac:dyDescent="0.25">
      <c r="A51" s="66">
        <v>43132</v>
      </c>
      <c r="B51" s="71">
        <f>+E44+K44+Q44</f>
        <v>64485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</row>
    <row r="52" spans="1:17" x14ac:dyDescent="0.25">
      <c r="A52" s="1"/>
      <c r="B52" s="71">
        <f>SUM(B48:B51)</f>
        <v>295263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</row>
    <row r="53" spans="1:17" ht="15.75" thickBot="1" x14ac:dyDescent="0.3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</row>
    <row r="54" spans="1:17" x14ac:dyDescent="0.25">
      <c r="A54" s="70" t="s">
        <v>103</v>
      </c>
      <c r="B54" s="76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1:17" x14ac:dyDescent="0.25">
      <c r="A55" s="67" t="s">
        <v>104</v>
      </c>
      <c r="B55" s="77">
        <v>500000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</row>
    <row r="56" spans="1:17" x14ac:dyDescent="0.25">
      <c r="A56" s="67" t="s">
        <v>105</v>
      </c>
      <c r="B56" s="77">
        <v>344000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</row>
    <row r="57" spans="1:17" x14ac:dyDescent="0.25">
      <c r="A57" s="67" t="s">
        <v>106</v>
      </c>
      <c r="B57" s="68">
        <f>+(B55-B56)/B55</f>
        <v>0.312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</row>
    <row r="58" spans="1:17" x14ac:dyDescent="0.25">
      <c r="A58" s="67" t="s">
        <v>107</v>
      </c>
      <c r="B58" s="77">
        <v>300975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1:17" ht="15.75" thickBot="1" x14ac:dyDescent="0.3">
      <c r="A59" s="69" t="s">
        <v>105</v>
      </c>
      <c r="B59" s="78">
        <f>+B58*(1-B57)</f>
        <v>207070.8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6BC5455-23BD-4422-B98C-627E52AACDF7}"/>
</file>

<file path=customXml/itemProps2.xml><?xml version="1.0" encoding="utf-8"?>
<ds:datastoreItem xmlns:ds="http://schemas.openxmlformats.org/officeDocument/2006/customXml" ds:itemID="{6FAC1D89-5C40-40B3-AB7A-88328ACBC5E9}"/>
</file>

<file path=customXml/itemProps3.xml><?xml version="1.0" encoding="utf-8"?>
<ds:datastoreItem xmlns:ds="http://schemas.openxmlformats.org/officeDocument/2006/customXml" ds:itemID="{176FB369-F397-4996-A638-C9FB92F17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Area Festivals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2016-03-05T23:05:43Z</dcterms:created>
  <dcterms:modified xsi:type="dcterms:W3CDTF">2016-06-16T13:28:55Z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