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ll2017.sharepoint.com/Projects/Back to Ours/A_Budget/"/>
    </mc:Choice>
  </mc:AlternateContent>
  <bookViews>
    <workbookView xWindow="0" yWindow="0" windowWidth="28800" windowHeight="11610" activeTab="2"/>
  </bookViews>
  <sheets>
    <sheet name="17.10.17" sheetId="1" r:id="rId1"/>
    <sheet name="17.11.17" sheetId="2" r:id="rId2"/>
    <sheet name="11.12.17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3" l="1"/>
  <c r="D24" i="3" s="1"/>
  <c r="C23" i="3"/>
  <c r="C21" i="3"/>
  <c r="C24" i="3" s="1"/>
  <c r="E21" i="3"/>
  <c r="E22" i="3"/>
  <c r="E20" i="3"/>
  <c r="C15" i="3"/>
  <c r="C13" i="3"/>
  <c r="C6" i="3"/>
  <c r="E23" i="3" l="1"/>
  <c r="E24" i="3"/>
  <c r="B26" i="2"/>
  <c r="B12" i="2" l="1"/>
  <c r="B11" i="2"/>
  <c r="B5" i="2"/>
  <c r="B7" i="2" s="1"/>
  <c r="B15" i="2" l="1"/>
  <c r="B17" i="2" s="1"/>
  <c r="B23" i="2" s="1"/>
  <c r="B12" i="1"/>
  <c r="B14" i="1" l="1"/>
  <c r="B15" i="1" l="1"/>
  <c r="B5" i="1" l="1"/>
  <c r="B7" i="1"/>
  <c r="B17" i="1" s="1"/>
  <c r="B23" i="1" s="1"/>
</calcChain>
</file>

<file path=xl/comments1.xml><?xml version="1.0" encoding="utf-8"?>
<comments xmlns="http://schemas.openxmlformats.org/spreadsheetml/2006/main">
  <authors>
    <author>Kirsty Sutcliffe</author>
  </authors>
  <commentList>
    <comment ref="B11" authorId="0" shapeId="0">
      <text>
        <r>
          <rPr>
            <b/>
            <sz val="9"/>
            <color indexed="81"/>
            <rFont val="Tahoma"/>
            <charset val="1"/>
          </rPr>
          <t>Kirsty Sutcliffe:</t>
        </r>
        <r>
          <rPr>
            <sz val="9"/>
            <color indexed="81"/>
            <rFont val="Tahoma"/>
            <charset val="1"/>
          </rPr>
          <t xml:space="preserve">
£12,058 is from core costs</t>
        </r>
      </text>
    </comment>
    <comment ref="B12" authorId="0" shapeId="0">
      <text>
        <r>
          <rPr>
            <b/>
            <sz val="9"/>
            <color indexed="81"/>
            <rFont val="Tahoma"/>
            <charset val="1"/>
          </rPr>
          <t>Kirsty Sutcliffe:</t>
        </r>
        <r>
          <rPr>
            <sz val="9"/>
            <color indexed="81"/>
            <rFont val="Tahoma"/>
            <charset val="1"/>
          </rPr>
          <t xml:space="preserve">
£5,819 is core costs</t>
        </r>
      </text>
    </comment>
  </commentList>
</comments>
</file>

<file path=xl/sharedStrings.xml><?xml version="1.0" encoding="utf-8"?>
<sst xmlns="http://schemas.openxmlformats.org/spreadsheetml/2006/main" count="54" uniqueCount="41">
  <si>
    <t>Net contribution</t>
  </si>
  <si>
    <t>Revised ticket sales</t>
  </si>
  <si>
    <t>Remote box office</t>
  </si>
  <si>
    <t>Core</t>
  </si>
  <si>
    <t>Back to Ours</t>
  </si>
  <si>
    <t>Actual spend to date:</t>
  </si>
  <si>
    <t>Feb 17 Festival</t>
  </si>
  <si>
    <t>May 17 Festival</t>
  </si>
  <si>
    <t>Available for Oct 17 and Feb 18 festival</t>
  </si>
  <si>
    <t>Forecast for Oct 17 festival</t>
  </si>
  <si>
    <t>Potential amount left for Feb 18 Festival</t>
  </si>
  <si>
    <t>£12,058 relates to Feb 17, £3,694 relates to May, balance relates to Oct</t>
  </si>
  <si>
    <t>Original ticket income was £53,148, difference of £12,588</t>
  </si>
  <si>
    <t>total available to spend</t>
  </si>
  <si>
    <t>As at 17.10.17</t>
  </si>
  <si>
    <t>Increaased £4,227 re Robertsons invoice for venue hire</t>
  </si>
  <si>
    <t>As at 17.11.17</t>
  </si>
  <si>
    <t>Includes £2,345 cost to be journalled here from Digital</t>
  </si>
  <si>
    <t>Other Core</t>
  </si>
  <si>
    <t>Forecast amount to move to salaries re Feb 18 festival</t>
  </si>
  <si>
    <t>Avaialble to spend on Feb 18 Festival</t>
  </si>
  <si>
    <t>Back To Ours</t>
  </si>
  <si>
    <t>Less transfer to salaries</t>
  </si>
  <si>
    <t>Actual ticket sales:</t>
  </si>
  <si>
    <t>Projected ticket sales Feb 18</t>
  </si>
  <si>
    <t>C700 (Feb &amp; May 17)</t>
  </si>
  <si>
    <t>C701 (Core &amp; Dev)</t>
  </si>
  <si>
    <t>C727 (Oct 17)</t>
  </si>
  <si>
    <t>C728 (Feb 18)</t>
  </si>
  <si>
    <t>Cost</t>
  </si>
  <si>
    <t>Net</t>
  </si>
  <si>
    <t>Hull 2017 contribution</t>
  </si>
  <si>
    <t>Agrees to budget grouped schedule</t>
  </si>
  <si>
    <t>Originally told Arts council that ticket sales would be £53,148</t>
  </si>
  <si>
    <t>Total available budget</t>
  </si>
  <si>
    <t>Contribution to cost (ticket sales)</t>
  </si>
  <si>
    <t>Summary:</t>
  </si>
  <si>
    <t>Project code closed</t>
  </si>
  <si>
    <t>To close once all October actual costs have been received.  If actual cost is greater or less than £99,571 move difference to C728</t>
  </si>
  <si>
    <t>To adjust this on advice of Lou/Katy</t>
  </si>
  <si>
    <r>
      <t xml:space="preserve">Secondment costs agreed with Goodwin for Feb 18 festival, £7,949 therefore budget currently available for </t>
    </r>
    <r>
      <rPr>
        <b/>
        <sz val="11"/>
        <color theme="1"/>
        <rFont val="Calibri"/>
        <family val="2"/>
        <scheme val="minor"/>
      </rPr>
      <t xml:space="preserve">Feb 18 festival is £118,882 </t>
    </r>
    <r>
      <rPr>
        <sz val="11"/>
        <color theme="1"/>
        <rFont val="Calibri"/>
        <family val="2"/>
        <scheme val="minor"/>
      </rPr>
      <t>(please note if projected ticket sales are lower than £9,905 then this amount will decrease)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</si>
</sst>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2" fillId="0" borderId="0" xfId="0" applyFont="1"/>
    <xf numFmtId="17" fontId="0" fillId="0" borderId="0" xfId="0" applyNumberFormat="1"/>
    <xf numFmtId="164" fontId="2" fillId="0" borderId="0" xfId="1" applyNumberFormat="1" applyFont="1"/>
    <xf numFmtId="0" fontId="3" fillId="0" borderId="0" xfId="0" applyFont="1"/>
    <xf numFmtId="164" fontId="2" fillId="0" borderId="2" xfId="1" applyNumberFormat="1" applyFont="1" applyBorder="1"/>
    <xf numFmtId="165" fontId="0" fillId="0" borderId="0" xfId="0" applyNumberFormat="1"/>
    <xf numFmtId="165" fontId="0" fillId="0" borderId="1" xfId="0" applyNumberFormat="1" applyBorder="1"/>
    <xf numFmtId="165" fontId="0" fillId="0" borderId="0" xfId="0" applyNumberFormat="1" applyBorder="1"/>
    <xf numFmtId="0" fontId="0" fillId="0" borderId="0" xfId="0" applyBorder="1"/>
    <xf numFmtId="165" fontId="0" fillId="2" borderId="0" xfId="0" applyNumberFormat="1" applyFill="1"/>
    <xf numFmtId="165" fontId="2" fillId="3" borderId="3" xfId="0" applyNumberFormat="1" applyFont="1" applyFill="1" applyBorder="1"/>
    <xf numFmtId="165" fontId="2" fillId="3" borderId="0" xfId="0" applyNumberFormat="1" applyFont="1" applyFill="1"/>
    <xf numFmtId="165" fontId="2" fillId="2" borderId="0" xfId="0" applyNumberFormat="1" applyFont="1" applyFill="1"/>
    <xf numFmtId="165" fontId="2" fillId="4" borderId="0" xfId="0" applyNumberFormat="1" applyFont="1" applyFill="1"/>
    <xf numFmtId="165" fontId="0" fillId="4" borderId="0" xfId="0" applyNumberFormat="1" applyFill="1"/>
    <xf numFmtId="165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FF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30" sqref="A30"/>
    </sheetView>
  </sheetViews>
  <sheetFormatPr defaultRowHeight="15" x14ac:dyDescent="0.25"/>
  <cols>
    <col min="1" max="1" width="37.28515625" bestFit="1" customWidth="1"/>
    <col min="2" max="2" width="11.5703125" style="1" bestFit="1" customWidth="1"/>
  </cols>
  <sheetData>
    <row r="1" spans="1:4" x14ac:dyDescent="0.25">
      <c r="A1" s="6" t="s">
        <v>4</v>
      </c>
    </row>
    <row r="3" spans="1:4" x14ac:dyDescent="0.25">
      <c r="A3" t="s">
        <v>0</v>
      </c>
      <c r="B3" s="1">
        <v>336250</v>
      </c>
    </row>
    <row r="5" spans="1:4" x14ac:dyDescent="0.25">
      <c r="A5" t="s">
        <v>1</v>
      </c>
      <c r="B5" s="1">
        <f>20750+19810</f>
        <v>40560</v>
      </c>
      <c r="D5" t="s">
        <v>12</v>
      </c>
    </row>
    <row r="6" spans="1:4" x14ac:dyDescent="0.25">
      <c r="B6" s="2"/>
    </row>
    <row r="7" spans="1:4" x14ac:dyDescent="0.25">
      <c r="A7" t="s">
        <v>13</v>
      </c>
      <c r="B7" s="5">
        <f>SUM(B3:B6)</f>
        <v>376810</v>
      </c>
    </row>
    <row r="10" spans="1:4" x14ac:dyDescent="0.25">
      <c r="A10" s="3" t="s">
        <v>5</v>
      </c>
    </row>
    <row r="11" spans="1:4" x14ac:dyDescent="0.25">
      <c r="A11" s="4" t="s">
        <v>6</v>
      </c>
      <c r="B11" s="1">
        <v>44887</v>
      </c>
    </row>
    <row r="12" spans="1:4" x14ac:dyDescent="0.25">
      <c r="A12" t="s">
        <v>7</v>
      </c>
      <c r="B12" s="1">
        <f>73885+4227</f>
        <v>78112</v>
      </c>
      <c r="D12" t="s">
        <v>15</v>
      </c>
    </row>
    <row r="13" spans="1:4" x14ac:dyDescent="0.25">
      <c r="A13" t="s">
        <v>2</v>
      </c>
      <c r="B13" s="1">
        <v>6300</v>
      </c>
    </row>
    <row r="14" spans="1:4" x14ac:dyDescent="0.25">
      <c r="A14" t="s">
        <v>3</v>
      </c>
      <c r="B14" s="2">
        <f>17532+2125</f>
        <v>19657</v>
      </c>
      <c r="D14" t="s">
        <v>11</v>
      </c>
    </row>
    <row r="15" spans="1:4" x14ac:dyDescent="0.25">
      <c r="B15" s="5">
        <f>SUM(B11:B14)</f>
        <v>148956</v>
      </c>
    </row>
    <row r="17" spans="1:4" ht="15.75" thickBot="1" x14ac:dyDescent="0.3">
      <c r="A17" s="3" t="s">
        <v>8</v>
      </c>
      <c r="B17" s="7">
        <f>B7-B15</f>
        <v>227854</v>
      </c>
    </row>
    <row r="18" spans="1:4" ht="15.75" thickTop="1" x14ac:dyDescent="0.25"/>
    <row r="20" spans="1:4" x14ac:dyDescent="0.25">
      <c r="A20" t="s">
        <v>9</v>
      </c>
      <c r="B20" s="1">
        <v>97530</v>
      </c>
      <c r="D20" t="s">
        <v>14</v>
      </c>
    </row>
    <row r="23" spans="1:4" x14ac:dyDescent="0.25">
      <c r="A23" t="s">
        <v>10</v>
      </c>
      <c r="B23" s="1">
        <f>B17-B20</f>
        <v>130324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6"/>
  <sheetViews>
    <sheetView workbookViewId="0">
      <selection activeCell="H27" sqref="H27"/>
    </sheetView>
  </sheetViews>
  <sheetFormatPr defaultRowHeight="15" x14ac:dyDescent="0.25"/>
  <cols>
    <col min="1" max="1" width="49.5703125" bestFit="1" customWidth="1"/>
    <col min="2" max="2" width="11.5703125" style="1" customWidth="1"/>
  </cols>
  <sheetData>
    <row r="1" spans="1:4" x14ac:dyDescent="0.25">
      <c r="A1" s="6" t="s">
        <v>4</v>
      </c>
    </row>
    <row r="3" spans="1:4" x14ac:dyDescent="0.25">
      <c r="A3" t="s">
        <v>0</v>
      </c>
      <c r="B3" s="1">
        <v>336250</v>
      </c>
    </row>
    <row r="5" spans="1:4" x14ac:dyDescent="0.25">
      <c r="A5" t="s">
        <v>1</v>
      </c>
      <c r="B5" s="1">
        <f>20750+19810</f>
        <v>40560</v>
      </c>
      <c r="D5" t="s">
        <v>12</v>
      </c>
    </row>
    <row r="6" spans="1:4" x14ac:dyDescent="0.25">
      <c r="B6" s="2"/>
    </row>
    <row r="7" spans="1:4" x14ac:dyDescent="0.25">
      <c r="A7" t="s">
        <v>13</v>
      </c>
      <c r="B7" s="5">
        <f>SUM(B3:B6)</f>
        <v>376810</v>
      </c>
    </row>
    <row r="10" spans="1:4" x14ac:dyDescent="0.25">
      <c r="A10" s="3" t="s">
        <v>5</v>
      </c>
    </row>
    <row r="11" spans="1:4" x14ac:dyDescent="0.25">
      <c r="A11" s="4" t="s">
        <v>6</v>
      </c>
      <c r="B11" s="1">
        <f>44887+12058</f>
        <v>56945</v>
      </c>
    </row>
    <row r="12" spans="1:4" x14ac:dyDescent="0.25">
      <c r="A12" t="s">
        <v>7</v>
      </c>
      <c r="B12" s="1">
        <f>77841+5819</f>
        <v>83660</v>
      </c>
      <c r="D12" t="s">
        <v>17</v>
      </c>
    </row>
    <row r="13" spans="1:4" x14ac:dyDescent="0.25">
      <c r="A13" t="s">
        <v>2</v>
      </c>
      <c r="B13" s="1">
        <v>6300</v>
      </c>
    </row>
    <row r="14" spans="1:4" x14ac:dyDescent="0.25">
      <c r="A14" t="s">
        <v>18</v>
      </c>
      <c r="B14" s="2">
        <v>2711</v>
      </c>
    </row>
    <row r="15" spans="1:4" x14ac:dyDescent="0.25">
      <c r="B15" s="5">
        <f>SUM(B11:B14)</f>
        <v>149616</v>
      </c>
    </row>
    <row r="17" spans="1:4" ht="15.75" thickBot="1" x14ac:dyDescent="0.3">
      <c r="A17" s="3" t="s">
        <v>8</v>
      </c>
      <c r="B17" s="7">
        <f>B7-B15</f>
        <v>227194</v>
      </c>
    </row>
    <row r="18" spans="1:4" ht="15.75" thickTop="1" x14ac:dyDescent="0.25"/>
    <row r="20" spans="1:4" x14ac:dyDescent="0.25">
      <c r="A20" t="s">
        <v>9</v>
      </c>
      <c r="B20" s="1">
        <v>99571</v>
      </c>
      <c r="D20" t="s">
        <v>16</v>
      </c>
    </row>
    <row r="23" spans="1:4" x14ac:dyDescent="0.25">
      <c r="A23" t="s">
        <v>10</v>
      </c>
      <c r="B23" s="1">
        <f>B17-B20</f>
        <v>127623</v>
      </c>
    </row>
    <row r="24" spans="1:4" x14ac:dyDescent="0.25">
      <c r="A24" t="s">
        <v>19</v>
      </c>
      <c r="B24" s="1">
        <v>10000</v>
      </c>
    </row>
    <row r="26" spans="1:4" x14ac:dyDescent="0.25">
      <c r="A26" s="3" t="s">
        <v>20</v>
      </c>
      <c r="B26" s="5">
        <f>B23-B24</f>
        <v>117623</v>
      </c>
    </row>
  </sheetData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workbookViewId="0">
      <selection activeCell="A28" sqref="A28"/>
    </sheetView>
  </sheetViews>
  <sheetFormatPr defaultRowHeight="15" x14ac:dyDescent="0.25"/>
  <cols>
    <col min="1" max="1" width="26.5703125" bestFit="1" customWidth="1"/>
    <col min="2" max="2" width="7" bestFit="1" customWidth="1"/>
    <col min="3" max="3" width="9.140625" style="8"/>
    <col min="4" max="4" width="19.85546875" customWidth="1"/>
  </cols>
  <sheetData>
    <row r="1" spans="1:4" x14ac:dyDescent="0.25">
      <c r="A1" s="6" t="s">
        <v>21</v>
      </c>
      <c r="B1" s="6"/>
    </row>
    <row r="3" spans="1:4" x14ac:dyDescent="0.25">
      <c r="A3" t="s">
        <v>31</v>
      </c>
      <c r="C3" s="8">
        <v>336250</v>
      </c>
    </row>
    <row r="5" spans="1:4" x14ac:dyDescent="0.25">
      <c r="A5" t="s">
        <v>22</v>
      </c>
      <c r="C5" s="9">
        <v>-943</v>
      </c>
    </row>
    <row r="6" spans="1:4" x14ac:dyDescent="0.25">
      <c r="C6" s="17">
        <f>SUM(C3:C5)</f>
        <v>335307</v>
      </c>
      <c r="D6" t="s">
        <v>32</v>
      </c>
    </row>
    <row r="8" spans="1:4" x14ac:dyDescent="0.25">
      <c r="A8" t="s">
        <v>23</v>
      </c>
    </row>
    <row r="9" spans="1:4" x14ac:dyDescent="0.25">
      <c r="A9" s="4">
        <v>42767</v>
      </c>
      <c r="B9" s="8">
        <v>10892</v>
      </c>
    </row>
    <row r="10" spans="1:4" x14ac:dyDescent="0.25">
      <c r="A10" s="4">
        <v>42856</v>
      </c>
      <c r="B10" s="8">
        <v>9858</v>
      </c>
    </row>
    <row r="11" spans="1:4" x14ac:dyDescent="0.25">
      <c r="A11" s="4">
        <v>43009</v>
      </c>
      <c r="B11" s="8">
        <v>10156</v>
      </c>
    </row>
    <row r="12" spans="1:4" x14ac:dyDescent="0.25">
      <c r="A12" t="s">
        <v>24</v>
      </c>
      <c r="B12" s="9">
        <v>9905</v>
      </c>
      <c r="D12" t="s">
        <v>39</v>
      </c>
    </row>
    <row r="13" spans="1:4" x14ac:dyDescent="0.25">
      <c r="C13" s="12">
        <f>SUM(B9:B12)</f>
        <v>40811</v>
      </c>
      <c r="D13" t="s">
        <v>33</v>
      </c>
    </row>
    <row r="14" spans="1:4" x14ac:dyDescent="0.25">
      <c r="C14" s="9"/>
    </row>
    <row r="15" spans="1:4" ht="15.75" thickBot="1" x14ac:dyDescent="0.3">
      <c r="A15" t="s">
        <v>34</v>
      </c>
      <c r="C15" s="13">
        <f>C6+C13</f>
        <v>376118</v>
      </c>
    </row>
    <row r="18" spans="1:6" x14ac:dyDescent="0.25">
      <c r="A18" s="6" t="s">
        <v>36</v>
      </c>
    </row>
    <row r="19" spans="1:6" ht="30" x14ac:dyDescent="0.25">
      <c r="C19" s="18" t="s">
        <v>29</v>
      </c>
      <c r="D19" s="19" t="s">
        <v>35</v>
      </c>
      <c r="E19" s="20" t="s">
        <v>30</v>
      </c>
    </row>
    <row r="20" spans="1:6" x14ac:dyDescent="0.25">
      <c r="A20" t="s">
        <v>25</v>
      </c>
      <c r="C20" s="8">
        <v>141090</v>
      </c>
      <c r="D20">
        <v>20750</v>
      </c>
      <c r="E20" s="8">
        <f>C20-D20</f>
        <v>120340</v>
      </c>
      <c r="F20" t="s">
        <v>37</v>
      </c>
    </row>
    <row r="21" spans="1:6" x14ac:dyDescent="0.25">
      <c r="A21" t="s">
        <v>26</v>
      </c>
      <c r="C21" s="8">
        <f>22442-13816</f>
        <v>8626</v>
      </c>
      <c r="D21">
        <v>0</v>
      </c>
      <c r="E21" s="8">
        <f t="shared" ref="E21:E23" si="0">C21-D21</f>
        <v>8626</v>
      </c>
      <c r="F21" t="s">
        <v>37</v>
      </c>
    </row>
    <row r="22" spans="1:6" x14ac:dyDescent="0.25">
      <c r="A22" t="s">
        <v>27</v>
      </c>
      <c r="C22" s="10">
        <v>99571</v>
      </c>
      <c r="D22" s="11">
        <v>10156</v>
      </c>
      <c r="E22" s="10">
        <f t="shared" si="0"/>
        <v>89415</v>
      </c>
      <c r="F22" t="s">
        <v>38</v>
      </c>
    </row>
    <row r="23" spans="1:6" x14ac:dyDescent="0.25">
      <c r="A23" t="s">
        <v>28</v>
      </c>
      <c r="C23" s="9">
        <f>113015+13816</f>
        <v>126831</v>
      </c>
      <c r="D23" s="9">
        <f>B12</f>
        <v>9905</v>
      </c>
      <c r="E23" s="9">
        <f t="shared" si="0"/>
        <v>116926</v>
      </c>
    </row>
    <row r="24" spans="1:6" x14ac:dyDescent="0.25">
      <c r="C24" s="14">
        <f>SUM(C20:C23)</f>
        <v>376118</v>
      </c>
      <c r="D24" s="15">
        <f t="shared" ref="D24:E24" si="1">SUM(D20:D23)</f>
        <v>40811</v>
      </c>
      <c r="E24" s="16">
        <f t="shared" si="1"/>
        <v>335307</v>
      </c>
    </row>
    <row r="27" spans="1:6" x14ac:dyDescent="0.25">
      <c r="A27" t="s">
        <v>40</v>
      </c>
    </row>
  </sheetData>
  <pageMargins left="0.7" right="0.7" top="0.75" bottom="0.75" header="0.3" footer="0.3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ED79BF-6D31-4476-9F39-14F47F8C02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29174-c05c-43cc-8e32-21fcbdfe51bb"/>
    <ds:schemaRef ds:uri="958b15ed-c521-4290-b073-2e98d4cc1d7f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E87E5B-1160-4D7D-B0AC-FE36B7710EF0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958b15ed-c521-4290-b073-2e98d4cc1d7f"/>
    <ds:schemaRef ds:uri="http://schemas.microsoft.com/office/2006/metadata/properties"/>
    <ds:schemaRef ds:uri="http://purl.org/dc/terms/"/>
    <ds:schemaRef ds:uri="80129174-c05c-43cc-8e32-21fcbdfe51bb"/>
    <ds:schemaRef ds:uri="http://schemas.microsoft.com/office/infopath/2007/PartnerControls"/>
    <ds:schemaRef ds:uri="http://schemas.microsoft.com/sharepoint/v3/field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95350BE-036F-4D5F-89C2-FAA3273AF3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17.10.17</vt:lpstr>
      <vt:lpstr>17.11.17</vt:lpstr>
      <vt:lpstr>11.12.17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Kirsty Sutcliffe</dc:creator>
  <cp:lastModifiedBy>Kirsty Sutcliffe</cp:lastModifiedBy>
  <cp:lastPrinted>2017-12-11T15:41:14Z</cp:lastPrinted>
  <dcterms:created xsi:type="dcterms:W3CDTF">2017-10-09T13:51:36Z</dcterms:created>
  <dcterms:modified xsi:type="dcterms:W3CDTF">2017-12-11T16:12:08Z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