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127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Humber Bridge Sound Installation (Opera North)/All_Other_Documents/"/>
    </mc:Choice>
  </mc:AlternateContent>
  <xr:revisionPtr revIDLastSave="13" documentId="DBE1C0D71C94A715037A416FF155A7AE97AFBB77" xr6:coauthVersionLast="19" xr6:coauthVersionMax="19" xr10:uidLastSave="{BDF60444-7ED7-4C73-98C0-D10667AC7AD9}"/>
  <bookViews>
    <workbookView xWindow="0" yWindow="0" windowWidth="20490" windowHeight="7095" xr2:uid="{00000000-000D-0000-FFFF-FFFF00000000}"/>
  </bookViews>
  <sheets>
    <sheet name="EM Costs" sheetId="1" r:id="rId1"/>
    <sheet name="EM availability" sheetId="2" r:id="rId2"/>
  </sheets>
  <externalReferences>
    <externalReference r:id="rId3"/>
  </externalReferenc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E31" i="1"/>
  <c r="F31" i="1"/>
  <c r="C31" i="1"/>
  <c r="D121" i="1"/>
  <c r="C121" i="1"/>
  <c r="E124" i="1"/>
  <c r="E123" i="1"/>
  <c r="C130" i="1"/>
  <c r="E121" i="1"/>
  <c r="D23" i="1"/>
  <c r="E23" i="1"/>
  <c r="F23" i="1"/>
  <c r="C23" i="1"/>
  <c r="C124" i="1"/>
  <c r="C16" i="1"/>
  <c r="F113" i="1"/>
  <c r="E113" i="1"/>
  <c r="D113" i="1"/>
  <c r="C113" i="1"/>
  <c r="C37" i="1"/>
  <c r="F104" i="1"/>
  <c r="E104" i="1"/>
  <c r="D104" i="1"/>
  <c r="C104" i="1"/>
  <c r="F98" i="1"/>
  <c r="E98" i="1"/>
  <c r="D98" i="1"/>
  <c r="C98" i="1"/>
  <c r="F91" i="1"/>
  <c r="F93" i="1"/>
  <c r="E91" i="1"/>
  <c r="E93" i="1"/>
  <c r="D91" i="1"/>
  <c r="D93" i="1"/>
  <c r="C91" i="1"/>
  <c r="C93" i="1"/>
  <c r="F81" i="1"/>
  <c r="F82" i="1"/>
  <c r="E81" i="1"/>
  <c r="E82" i="1"/>
  <c r="D81" i="1"/>
  <c r="D82" i="1"/>
  <c r="C81" i="1"/>
  <c r="C82" i="1"/>
  <c r="F77" i="1"/>
  <c r="F84" i="1"/>
  <c r="F45" i="1"/>
  <c r="E77" i="1"/>
  <c r="E84" i="1"/>
  <c r="E45" i="1"/>
  <c r="D77" i="1"/>
  <c r="D84" i="1"/>
  <c r="D45" i="1"/>
  <c r="C77" i="1"/>
  <c r="C84" i="1"/>
  <c r="C45" i="1"/>
  <c r="B52" i="1"/>
  <c r="B51" i="1"/>
  <c r="B50" i="1"/>
  <c r="B49" i="1"/>
  <c r="B48" i="1"/>
  <c r="B44" i="1"/>
  <c r="B40" i="1"/>
  <c r="B39" i="1"/>
  <c r="B38" i="1"/>
  <c r="F37" i="1"/>
  <c r="E37" i="1"/>
  <c r="E54" i="1"/>
  <c r="D37" i="1"/>
  <c r="D54" i="1"/>
  <c r="B37" i="1"/>
  <c r="B36" i="1"/>
  <c r="F18" i="1"/>
  <c r="E18" i="1"/>
  <c r="E19" i="1"/>
  <c r="D18" i="1"/>
  <c r="C18" i="1"/>
  <c r="C19" i="1"/>
  <c r="F14" i="1"/>
  <c r="F16" i="1"/>
  <c r="E14" i="1"/>
  <c r="E16" i="1"/>
  <c r="D14" i="1"/>
  <c r="D16" i="1"/>
  <c r="C14" i="1"/>
  <c r="D19" i="1"/>
  <c r="D21" i="1"/>
  <c r="D22" i="1"/>
  <c r="F19" i="1"/>
  <c r="F24" i="1"/>
  <c r="C54" i="1"/>
  <c r="F54" i="1"/>
  <c r="F21" i="1"/>
  <c r="F22" i="1"/>
  <c r="F26" i="1"/>
  <c r="F28" i="1"/>
  <c r="F29" i="1"/>
  <c r="E24" i="1"/>
  <c r="E21" i="1"/>
  <c r="E22" i="1"/>
  <c r="E26" i="1"/>
  <c r="E67" i="1"/>
  <c r="D24" i="1"/>
  <c r="D26" i="1"/>
  <c r="C24" i="1"/>
  <c r="C21" i="1"/>
  <c r="F67" i="1"/>
  <c r="F69" i="1"/>
  <c r="E28" i="1"/>
  <c r="E29" i="1"/>
  <c r="D28" i="1"/>
  <c r="D29" i="1"/>
  <c r="D67" i="1"/>
  <c r="D68" i="1"/>
  <c r="D69" i="1"/>
  <c r="D70" i="1"/>
  <c r="D71" i="1"/>
  <c r="C22" i="1"/>
  <c r="C26" i="1"/>
  <c r="E35" i="1"/>
  <c r="E56" i="1"/>
  <c r="F56" i="1"/>
  <c r="F35" i="1"/>
  <c r="D56" i="1"/>
  <c r="D35" i="1"/>
  <c r="E69" i="1"/>
  <c r="E68" i="1"/>
  <c r="F68" i="1"/>
  <c r="F70" i="1"/>
  <c r="F71" i="1"/>
  <c r="E70" i="1"/>
  <c r="E71" i="1"/>
  <c r="C67" i="1"/>
  <c r="C28" i="1"/>
  <c r="C29" i="1"/>
  <c r="C69" i="1"/>
  <c r="C68" i="1"/>
  <c r="C35" i="1"/>
  <c r="C131" i="1"/>
  <c r="C56" i="1"/>
  <c r="C70" i="1"/>
  <c r="C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Freeth Thomas (2017)</author>
    <author>EJ:</author>
    <author>Louise Yates</author>
  </authors>
  <commentList>
    <comment ref="C4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D4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E4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F4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C45" authorId="1" shapeId="0" xr:uid="{00000000-0006-0000-0000-000005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5" authorId="1" shapeId="0" xr:uid="{00000000-0006-0000-0000-000006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5" authorId="1" shapeId="0" xr:uid="{00000000-0006-0000-0000-000007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5" authorId="1" shapeId="0" xr:uid="{00000000-0006-0000-0000-000008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8" authorId="2" shapeId="0" xr:uid="{00000000-0006-0000-0000-000009000000}">
      <text>
        <r>
          <rPr>
            <b/>
            <sz val="9"/>
            <color indexed="81"/>
            <rFont val="Tahoma"/>
            <family val="2"/>
          </rPr>
          <t>Louise Yates:</t>
        </r>
        <r>
          <rPr>
            <sz val="9"/>
            <color indexed="81"/>
            <rFont val="Tahoma"/>
            <family val="2"/>
          </rPr>
          <t xml:space="preserve">
For area</t>
        </r>
      </text>
    </comment>
    <comment ref="D48" authorId="2" shapeId="0" xr:uid="{00000000-0006-0000-0000-00000A000000}">
      <text>
        <r>
          <rPr>
            <b/>
            <sz val="9"/>
            <color indexed="81"/>
            <rFont val="Tahoma"/>
            <family val="2"/>
          </rPr>
          <t>Louise Yates:</t>
        </r>
        <r>
          <rPr>
            <sz val="9"/>
            <color indexed="81"/>
            <rFont val="Tahoma"/>
            <family val="2"/>
          </rPr>
          <t xml:space="preserve">
For area</t>
        </r>
      </text>
    </comment>
    <comment ref="E48" authorId="2" shapeId="0" xr:uid="{00000000-0006-0000-0000-00000B000000}">
      <text>
        <r>
          <rPr>
            <b/>
            <sz val="9"/>
            <color indexed="81"/>
            <rFont val="Tahoma"/>
            <family val="2"/>
          </rPr>
          <t>Louise Yates:</t>
        </r>
        <r>
          <rPr>
            <sz val="9"/>
            <color indexed="81"/>
            <rFont val="Tahoma"/>
            <family val="2"/>
          </rPr>
          <t xml:space="preserve">
For area</t>
        </r>
      </text>
    </comment>
    <comment ref="F48" authorId="2" shapeId="0" xr:uid="{00000000-0006-0000-0000-00000C000000}">
      <text>
        <r>
          <rPr>
            <b/>
            <sz val="9"/>
            <color indexed="81"/>
            <rFont val="Tahoma"/>
            <family val="2"/>
          </rPr>
          <t>Louise Yates:</t>
        </r>
        <r>
          <rPr>
            <sz val="9"/>
            <color indexed="81"/>
            <rFont val="Tahoma"/>
            <family val="2"/>
          </rPr>
          <t xml:space="preserve">
For area</t>
        </r>
      </text>
    </comment>
    <comment ref="B7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FOH staff also need to double as Box Office staff</t>
        </r>
      </text>
    </comment>
    <comment ref="B7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FOH Manager is also the volunteer lead</t>
        </r>
      </text>
    </comment>
  </commentList>
</comments>
</file>

<file path=xl/sharedStrings.xml><?xml version="1.0" encoding="utf-8"?>
<sst xmlns="http://schemas.openxmlformats.org/spreadsheetml/2006/main" count="137" uniqueCount="101">
  <si>
    <t>Forecast</t>
  </si>
  <si>
    <t>Show</t>
  </si>
  <si>
    <t>HUMBER BRIDGE</t>
  </si>
  <si>
    <t>Company</t>
  </si>
  <si>
    <t>H2017</t>
  </si>
  <si>
    <t>Venue</t>
  </si>
  <si>
    <t>Date</t>
  </si>
  <si>
    <t>MAY</t>
  </si>
  <si>
    <t>Time</t>
  </si>
  <si>
    <t>Weekend</t>
  </si>
  <si>
    <t>Duration</t>
  </si>
  <si>
    <t>INCOME</t>
  </si>
  <si>
    <t>Variable assumptions</t>
  </si>
  <si>
    <t>Capacity</t>
  </si>
  <si>
    <t>Projected sales %</t>
  </si>
  <si>
    <t>Estimated attendance</t>
  </si>
  <si>
    <t xml:space="preserve">  % Attendance Full Price Tickets</t>
  </si>
  <si>
    <t>Full Price sales</t>
  </si>
  <si>
    <t>Full Price</t>
  </si>
  <si>
    <t xml:space="preserve">  % Attendance Conc. Tickets @ £10</t>
  </si>
  <si>
    <t>Conc ticket sales</t>
  </si>
  <si>
    <t>Conc ticket price</t>
  </si>
  <si>
    <t xml:space="preserve">  Expected Total Ticket Yield</t>
  </si>
  <si>
    <t xml:space="preserve">  Average Ticket Yield (£)</t>
  </si>
  <si>
    <t>Number of performances</t>
  </si>
  <si>
    <t>12 days, 3 shows a day.</t>
  </si>
  <si>
    <t xml:space="preserve">  Total Attendance</t>
  </si>
  <si>
    <t>Gross Box Office</t>
  </si>
  <si>
    <t>VAT element</t>
  </si>
  <si>
    <t>Net Box Office Contribution</t>
  </si>
  <si>
    <t>Less: Visiting Company and Other Costs</t>
  </si>
  <si>
    <t>Event Manager</t>
  </si>
  <si>
    <t>Additional Marketing</t>
  </si>
  <si>
    <t>Mobility Scooter</t>
  </si>
  <si>
    <t>Income/Deficit</t>
  </si>
  <si>
    <t>Security</t>
  </si>
  <si>
    <t>Technical Manager / Apprentice</t>
  </si>
  <si>
    <t>FOH Costs</t>
  </si>
  <si>
    <t>Marketing Manager / Apprentice</t>
  </si>
  <si>
    <t>Total Cost</t>
  </si>
  <si>
    <t xml:space="preserve">TOTAL PROFIT OR LOSS </t>
  </si>
  <si>
    <t>Key Assumptions</t>
  </si>
  <si>
    <t>Calculated Fields</t>
  </si>
  <si>
    <t>Guaranteed Fees</t>
  </si>
  <si>
    <t>Royalty rate</t>
  </si>
  <si>
    <t>Models</t>
  </si>
  <si>
    <t xml:space="preserve"> Box Office Data</t>
  </si>
  <si>
    <t>Total Box Office</t>
  </si>
  <si>
    <t>Spektrix fee</t>
  </si>
  <si>
    <t>Merchant fee</t>
  </si>
  <si>
    <t>Total Box Office minus credit cards &amp; VAT</t>
  </si>
  <si>
    <t>Guaranteed Royalty</t>
  </si>
  <si>
    <t>FOH</t>
  </si>
  <si>
    <t>Attendants - Rate</t>
  </si>
  <si>
    <t>Hours</t>
  </si>
  <si>
    <t>Attendants Number</t>
  </si>
  <si>
    <t>Total Performance cost</t>
  </si>
  <si>
    <t>FOH Manager</t>
  </si>
  <si>
    <t>Rate</t>
  </si>
  <si>
    <t>Total cost</t>
  </si>
  <si>
    <t>FOH costs</t>
  </si>
  <si>
    <t>Crew</t>
  </si>
  <si>
    <t>Crew costs</t>
  </si>
  <si>
    <t>Technical input (in half days)</t>
  </si>
  <si>
    <t>Tech Manager costs</t>
  </si>
  <si>
    <t>Technical Hire Costs</t>
  </si>
  <si>
    <t>Light</t>
  </si>
  <si>
    <t>Sound</t>
  </si>
  <si>
    <t>AV</t>
  </si>
  <si>
    <t>Set</t>
  </si>
  <si>
    <t>Miscellaneous</t>
  </si>
  <si>
    <t>Festival Wide</t>
  </si>
  <si>
    <t>EM per day @£12.50 ph April</t>
  </si>
  <si>
    <t>Hull 2017</t>
  </si>
  <si>
    <t>Opera North</t>
  </si>
  <si>
    <t>Pay</t>
  </si>
  <si>
    <t>Days</t>
  </si>
  <si>
    <t>2 days overlap for all 3 to be present and trained on opening weekend.</t>
  </si>
  <si>
    <t>Total</t>
  </si>
  <si>
    <t>Gross Income from April</t>
  </si>
  <si>
    <t>Net income after Tax</t>
  </si>
  <si>
    <t>EM May Extension</t>
  </si>
  <si>
    <t>4 x Friday, Saturday, Sunday 3 performances a day.</t>
  </si>
  <si>
    <t>May Net Box Office Income @ 70%</t>
  </si>
  <si>
    <t>Ta</t>
  </si>
  <si>
    <t>EM</t>
  </si>
  <si>
    <t xml:space="preserve">Keda </t>
  </si>
  <si>
    <t>Available for all of April.</t>
  </si>
  <si>
    <t>Jillian</t>
  </si>
  <si>
    <t>Some weekend</t>
  </si>
  <si>
    <t>Lis</t>
  </si>
  <si>
    <t>Most days</t>
  </si>
  <si>
    <t>Suzanne D</t>
  </si>
  <si>
    <t>Can make herself available</t>
  </si>
  <si>
    <t>Other potential EMs from Maddie.</t>
  </si>
  <si>
    <t xml:space="preserve">Hanna Lutkin </t>
  </si>
  <si>
    <t>hannalutkin@googlemail.com</t>
  </si>
  <si>
    <t xml:space="preserve">Ali Beaumont </t>
  </si>
  <si>
    <t>alicebeaumont1987@gmail.com</t>
  </si>
  <si>
    <t xml:space="preserve">Joanna Morley </t>
  </si>
  <si>
    <t>joannamorley@hotmail.co.uk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</si>
</sst>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&quot;£ &quot;#,##0.00;\(&quot;£ &quot;#,##0.00\)"/>
    <numFmt numFmtId="167" formatCode="&quot;£ &quot;#,##0;\(&quot;£ &quot;#,##0\)"/>
    <numFmt numFmtId="168" formatCode="_-* #,##0.0_-;\-* #,##0.0_-;_-* &quot;-&quot;??_-;_-@_-"/>
    <numFmt numFmtId="169" formatCode="&quot;£&quot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3" fillId="0" borderId="0"/>
    <xf numFmtId="0" fontId="7" fillId="0" borderId="0" applyNumberFormat="0"/>
    <xf numFmtId="0" fontId="12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0" xfId="3" applyFont="1"/>
    <xf numFmtId="0" fontId="4" fillId="0" borderId="2" xfId="3" applyFont="1" applyBorder="1" applyAlignment="1">
      <alignment horizontal="center"/>
    </xf>
    <xf numFmtId="164" fontId="4" fillId="0" borderId="4" xfId="4" applyFont="1" applyBorder="1" applyAlignment="1">
      <alignment horizontal="center"/>
    </xf>
    <xf numFmtId="0" fontId="4" fillId="0" borderId="3" xfId="3" applyFont="1" applyBorder="1" applyAlignment="1">
      <alignment horizontal="right" vertical="top" wrapText="1"/>
    </xf>
    <xf numFmtId="0" fontId="4" fillId="0" borderId="4" xfId="3" applyFont="1" applyFill="1" applyBorder="1" applyAlignment="1">
      <alignment horizontal="center" vertical="top" wrapText="1"/>
    </xf>
    <xf numFmtId="0" fontId="2" fillId="2" borderId="4" xfId="3" applyFont="1" applyFill="1" applyBorder="1" applyAlignment="1">
      <alignment horizontal="center" wrapText="1"/>
    </xf>
    <xf numFmtId="14" fontId="2" fillId="2" borderId="4" xfId="3" applyNumberFormat="1" applyFont="1" applyFill="1" applyBorder="1" applyAlignment="1">
      <alignment horizontal="center" wrapText="1"/>
    </xf>
    <xf numFmtId="14" fontId="2" fillId="0" borderId="4" xfId="3" applyNumberFormat="1" applyFont="1" applyBorder="1" applyAlignment="1">
      <alignment horizontal="center" wrapText="1"/>
    </xf>
    <xf numFmtId="0" fontId="5" fillId="0" borderId="3" xfId="4" applyNumberFormat="1" applyFont="1" applyBorder="1" applyAlignment="1"/>
    <xf numFmtId="164" fontId="2" fillId="0" borderId="4" xfId="4" applyFont="1" applyBorder="1" applyAlignment="1"/>
    <xf numFmtId="0" fontId="6" fillId="3" borderId="3" xfId="4" applyNumberFormat="1" applyFont="1" applyFill="1" applyBorder="1" applyAlignment="1"/>
    <xf numFmtId="164" fontId="6" fillId="0" borderId="4" xfId="4" quotePrefix="1" applyFont="1" applyBorder="1" applyAlignment="1">
      <alignment horizontal="right"/>
    </xf>
    <xf numFmtId="0" fontId="2" fillId="3" borderId="3" xfId="4" applyNumberFormat="1" applyFont="1" applyFill="1" applyBorder="1" applyAlignment="1"/>
    <xf numFmtId="164" fontId="6" fillId="4" borderId="4" xfId="4" quotePrefix="1" applyFont="1" applyFill="1" applyBorder="1" applyAlignment="1">
      <alignment horizontal="right"/>
    </xf>
    <xf numFmtId="164" fontId="2" fillId="3" borderId="3" xfId="4" applyFont="1" applyFill="1" applyBorder="1" applyAlignment="1"/>
    <xf numFmtId="9" fontId="6" fillId="4" borderId="4" xfId="2" applyFont="1" applyFill="1" applyBorder="1"/>
    <xf numFmtId="164" fontId="6" fillId="3" borderId="4" xfId="4" applyFont="1" applyFill="1" applyBorder="1"/>
    <xf numFmtId="164" fontId="2" fillId="0" borderId="3" xfId="4" applyFont="1" applyFill="1" applyBorder="1" applyAlignment="1"/>
    <xf numFmtId="165" fontId="6" fillId="0" borderId="4" xfId="1" applyNumberFormat="1" applyFont="1" applyFill="1" applyBorder="1"/>
    <xf numFmtId="2" fontId="6" fillId="4" borderId="4" xfId="4" applyNumberFormat="1" applyFont="1" applyFill="1" applyBorder="1"/>
    <xf numFmtId="9" fontId="6" fillId="0" borderId="4" xfId="2" applyFont="1" applyFill="1" applyBorder="1"/>
    <xf numFmtId="1" fontId="6" fillId="0" borderId="4" xfId="4" applyNumberFormat="1" applyFont="1" applyFill="1" applyBorder="1"/>
    <xf numFmtId="164" fontId="2" fillId="3" borderId="3" xfId="4" applyFont="1" applyFill="1" applyBorder="1" applyAlignment="1">
      <alignment horizontal="left"/>
    </xf>
    <xf numFmtId="43" fontId="4" fillId="3" borderId="4" xfId="4" applyNumberFormat="1" applyFont="1" applyFill="1" applyBorder="1" applyAlignment="1">
      <alignment horizontal="right"/>
    </xf>
    <xf numFmtId="2" fontId="4" fillId="3" borderId="4" xfId="4" applyNumberFormat="1" applyFont="1" applyFill="1" applyBorder="1"/>
    <xf numFmtId="164" fontId="2" fillId="0" borderId="3" xfId="4" applyFont="1" applyFill="1" applyBorder="1"/>
    <xf numFmtId="164" fontId="2" fillId="4" borderId="4" xfId="4" applyFont="1" applyFill="1" applyBorder="1"/>
    <xf numFmtId="164" fontId="2" fillId="0" borderId="3" xfId="4" applyFont="1" applyBorder="1" applyAlignment="1"/>
    <xf numFmtId="164" fontId="2" fillId="0" borderId="4" xfId="4" applyFont="1" applyBorder="1"/>
    <xf numFmtId="0" fontId="2" fillId="0" borderId="3" xfId="4" applyNumberFormat="1" applyFont="1" applyBorder="1" applyAlignment="1">
      <alignment horizontal="left"/>
    </xf>
    <xf numFmtId="164" fontId="2" fillId="2" borderId="4" xfId="4" applyFont="1" applyFill="1" applyBorder="1"/>
    <xf numFmtId="164" fontId="4" fillId="5" borderId="5" xfId="4" applyFont="1" applyFill="1" applyBorder="1"/>
    <xf numFmtId="164" fontId="4" fillId="5" borderId="6" xfId="4" applyFont="1" applyFill="1" applyBorder="1"/>
    <xf numFmtId="164" fontId="6" fillId="0" borderId="3" xfId="4" applyFont="1" applyBorder="1"/>
    <xf numFmtId="164" fontId="4" fillId="5" borderId="3" xfId="4" applyFont="1" applyFill="1" applyBorder="1"/>
    <xf numFmtId="164" fontId="4" fillId="5" borderId="4" xfId="4" applyFont="1" applyFill="1" applyBorder="1"/>
    <xf numFmtId="164" fontId="2" fillId="0" borderId="7" xfId="4" applyFont="1" applyFill="1" applyBorder="1"/>
    <xf numFmtId="164" fontId="2" fillId="0" borderId="8" xfId="4" applyFont="1" applyBorder="1"/>
    <xf numFmtId="0" fontId="2" fillId="0" borderId="3" xfId="4" applyNumberFormat="1" applyFont="1" applyFill="1" applyBorder="1" applyAlignment="1"/>
    <xf numFmtId="0" fontId="2" fillId="0" borderId="4" xfId="4" applyNumberFormat="1" applyFont="1" applyFill="1" applyBorder="1" applyAlignment="1"/>
    <xf numFmtId="164" fontId="2" fillId="0" borderId="0" xfId="4" applyNumberFormat="1" applyFont="1" applyFill="1" applyBorder="1" applyAlignment="1"/>
    <xf numFmtId="164" fontId="2" fillId="0" borderId="0" xfId="4" applyFont="1" applyFill="1" applyBorder="1"/>
    <xf numFmtId="164" fontId="2" fillId="0" borderId="4" xfId="4" applyFont="1" applyFill="1" applyBorder="1"/>
    <xf numFmtId="164" fontId="2" fillId="0" borderId="3" xfId="4" applyFont="1" applyBorder="1"/>
    <xf numFmtId="0" fontId="4" fillId="0" borderId="7" xfId="3" applyFont="1" applyBorder="1"/>
    <xf numFmtId="164" fontId="4" fillId="0" borderId="6" xfId="4" applyFont="1" applyBorder="1"/>
    <xf numFmtId="0" fontId="4" fillId="0" borderId="3" xfId="3" applyFont="1" applyBorder="1"/>
    <xf numFmtId="164" fontId="4" fillId="0" borderId="3" xfId="4" applyFont="1" applyBorder="1"/>
    <xf numFmtId="0" fontId="6" fillId="6" borderId="3" xfId="5" applyNumberFormat="1" applyFont="1" applyFill="1" applyBorder="1"/>
    <xf numFmtId="0" fontId="2" fillId="6" borderId="3" xfId="5" applyFont="1" applyFill="1" applyBorder="1"/>
    <xf numFmtId="0" fontId="6" fillId="7" borderId="3" xfId="5" applyNumberFormat="1" applyFont="1" applyFill="1" applyBorder="1"/>
    <xf numFmtId="0" fontId="2" fillId="7" borderId="3" xfId="5" applyFont="1" applyFill="1" applyBorder="1"/>
    <xf numFmtId="164" fontId="2" fillId="3" borderId="3" xfId="4" applyFont="1" applyFill="1" applyBorder="1"/>
    <xf numFmtId="164" fontId="2" fillId="6" borderId="3" xfId="4" applyFont="1" applyFill="1" applyBorder="1"/>
    <xf numFmtId="10" fontId="2" fillId="6" borderId="3" xfId="4" applyNumberFormat="1" applyFont="1" applyFill="1" applyBorder="1"/>
    <xf numFmtId="164" fontId="5" fillId="0" borderId="3" xfId="4" applyFont="1" applyBorder="1"/>
    <xf numFmtId="0" fontId="6" fillId="0" borderId="3" xfId="5" applyNumberFormat="1" applyFont="1" applyBorder="1"/>
    <xf numFmtId="166" fontId="2" fillId="0" borderId="3" xfId="5" applyNumberFormat="1" applyFont="1" applyBorder="1"/>
    <xf numFmtId="0" fontId="2" fillId="6" borderId="3" xfId="5" applyNumberFormat="1" applyFont="1" applyFill="1" applyBorder="1"/>
    <xf numFmtId="166" fontId="2" fillId="6" borderId="3" xfId="5" applyNumberFormat="1" applyFont="1" applyFill="1" applyBorder="1"/>
    <xf numFmtId="165" fontId="2" fillId="6" borderId="3" xfId="1" applyNumberFormat="1" applyFont="1" applyFill="1" applyBorder="1"/>
    <xf numFmtId="0" fontId="2" fillId="0" borderId="3" xfId="5" applyNumberFormat="1" applyFont="1" applyFill="1" applyBorder="1"/>
    <xf numFmtId="166" fontId="2" fillId="0" borderId="3" xfId="5" applyNumberFormat="1" applyFont="1" applyFill="1" applyBorder="1"/>
    <xf numFmtId="0" fontId="4" fillId="0" borderId="3" xfId="5" applyFont="1" applyFill="1" applyBorder="1"/>
    <xf numFmtId="0" fontId="2" fillId="0" borderId="3" xfId="5" applyFont="1" applyFill="1" applyBorder="1"/>
    <xf numFmtId="0" fontId="6" fillId="8" borderId="3" xfId="4" applyNumberFormat="1" applyFont="1" applyFill="1" applyBorder="1" applyAlignment="1"/>
    <xf numFmtId="167" fontId="2" fillId="8" borderId="6" xfId="5" applyNumberFormat="1" applyFont="1" applyFill="1" applyBorder="1"/>
    <xf numFmtId="0" fontId="6" fillId="0" borderId="3" xfId="4" applyNumberFormat="1" applyFont="1" applyFill="1" applyBorder="1" applyAlignment="1"/>
    <xf numFmtId="167" fontId="2" fillId="0" borderId="3" xfId="5" applyNumberFormat="1" applyFont="1" applyFill="1" applyBorder="1"/>
    <xf numFmtId="168" fontId="2" fillId="0" borderId="3" xfId="1" applyNumberFormat="1" applyFont="1" applyFill="1" applyBorder="1"/>
    <xf numFmtId="167" fontId="2" fillId="8" borderId="9" xfId="5" applyNumberFormat="1" applyFont="1" applyFill="1" applyBorder="1"/>
    <xf numFmtId="0" fontId="2" fillId="0" borderId="10" xfId="3" applyFont="1" applyBorder="1"/>
    <xf numFmtId="0" fontId="6" fillId="0" borderId="0" xfId="3" applyFont="1"/>
    <xf numFmtId="0" fontId="2" fillId="0" borderId="3" xfId="3" applyFont="1" applyBorder="1"/>
    <xf numFmtId="6" fontId="2" fillId="0" borderId="3" xfId="3" applyNumberFormat="1" applyFont="1" applyBorder="1"/>
    <xf numFmtId="0" fontId="6" fillId="7" borderId="0" xfId="3" applyFont="1" applyFill="1"/>
    <xf numFmtId="164" fontId="2" fillId="7" borderId="6" xfId="4" applyFont="1" applyFill="1" applyBorder="1"/>
    <xf numFmtId="0" fontId="2" fillId="0" borderId="11" xfId="3" applyFont="1" applyBorder="1"/>
    <xf numFmtId="0" fontId="4" fillId="0" borderId="11" xfId="3" applyFont="1" applyBorder="1"/>
    <xf numFmtId="0" fontId="2" fillId="0" borderId="13" xfId="3" applyFont="1" applyBorder="1"/>
    <xf numFmtId="169" fontId="2" fillId="0" borderId="14" xfId="3" applyNumberFormat="1" applyFont="1" applyBorder="1"/>
    <xf numFmtId="0" fontId="2" fillId="0" borderId="14" xfId="3" applyFont="1" applyBorder="1"/>
    <xf numFmtId="0" fontId="4" fillId="0" borderId="15" xfId="3" applyFont="1" applyBorder="1"/>
    <xf numFmtId="0" fontId="4" fillId="0" borderId="16" xfId="3" applyFont="1" applyBorder="1"/>
    <xf numFmtId="0" fontId="4" fillId="0" borderId="17" xfId="3" applyFont="1" applyBorder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164" fontId="4" fillId="0" borderId="0" xfId="4" applyFont="1" applyFill="1" applyBorder="1"/>
    <xf numFmtId="0" fontId="2" fillId="0" borderId="18" xfId="3" applyFont="1" applyBorder="1"/>
    <xf numFmtId="169" fontId="2" fillId="0" borderId="12" xfId="3" applyNumberFormat="1" applyFont="1" applyBorder="1"/>
    <xf numFmtId="169" fontId="4" fillId="0" borderId="19" xfId="3" applyNumberFormat="1" applyFont="1" applyBorder="1"/>
    <xf numFmtId="0" fontId="4" fillId="0" borderId="20" xfId="3" applyFont="1" applyBorder="1"/>
    <xf numFmtId="169" fontId="2" fillId="0" borderId="21" xfId="3" applyNumberFormat="1" applyFont="1" applyBorder="1"/>
    <xf numFmtId="0" fontId="2" fillId="0" borderId="21" xfId="3" applyFont="1" applyBorder="1"/>
    <xf numFmtId="169" fontId="4" fillId="0" borderId="22" xfId="3" applyNumberFormat="1" applyFont="1" applyBorder="1"/>
    <xf numFmtId="0" fontId="2" fillId="0" borderId="16" xfId="3" applyFont="1" applyBorder="1"/>
    <xf numFmtId="0" fontId="2" fillId="0" borderId="23" xfId="3" applyFont="1" applyBorder="1"/>
    <xf numFmtId="0" fontId="4" fillId="0" borderId="18" xfId="3" applyFont="1" applyBorder="1"/>
    <xf numFmtId="0" fontId="2" fillId="0" borderId="25" xfId="3" applyFont="1" applyBorder="1"/>
    <xf numFmtId="0" fontId="2" fillId="0" borderId="26" xfId="3" applyFont="1" applyBorder="1"/>
    <xf numFmtId="0" fontId="2" fillId="0" borderId="27" xfId="3" applyFont="1" applyBorder="1"/>
    <xf numFmtId="0" fontId="4" fillId="0" borderId="19" xfId="3" applyFont="1" applyBorder="1"/>
    <xf numFmtId="169" fontId="4" fillId="0" borderId="24" xfId="3" applyNumberFormat="1" applyFont="1" applyBorder="1"/>
    <xf numFmtId="169" fontId="4" fillId="0" borderId="17" xfId="3" applyNumberFormat="1" applyFont="1" applyBorder="1"/>
    <xf numFmtId="0" fontId="4" fillId="0" borderId="28" xfId="3" applyFont="1" applyBorder="1"/>
    <xf numFmtId="169" fontId="4" fillId="0" borderId="29" xfId="3" applyNumberFormat="1" applyFont="1" applyBorder="1"/>
    <xf numFmtId="0" fontId="11" fillId="0" borderId="30" xfId="0" applyFont="1" applyBorder="1"/>
    <xf numFmtId="0" fontId="0" fillId="0" borderId="31" xfId="0" applyBorder="1"/>
    <xf numFmtId="0" fontId="11" fillId="0" borderId="32" xfId="0" applyFont="1" applyBorder="1"/>
    <xf numFmtId="0" fontId="0" fillId="0" borderId="33" xfId="0" applyBorder="1"/>
    <xf numFmtId="0" fontId="11" fillId="0" borderId="34" xfId="0" applyFont="1" applyBorder="1"/>
    <xf numFmtId="0" fontId="0" fillId="0" borderId="35" xfId="0" applyBorder="1"/>
    <xf numFmtId="0" fontId="11" fillId="0" borderId="11" xfId="0" applyFont="1" applyBorder="1"/>
    <xf numFmtId="0" fontId="11" fillId="0" borderId="36" xfId="0" applyFont="1" applyFill="1" applyBorder="1"/>
    <xf numFmtId="0" fontId="12" fillId="0" borderId="0" xfId="6"/>
    <xf numFmtId="0" fontId="12" fillId="0" borderId="0" xfId="6" applyAlignment="1">
      <alignment vertical="center" wrapText="1"/>
    </xf>
    <xf numFmtId="0" fontId="11" fillId="0" borderId="0" xfId="0" applyFont="1" applyFill="1" applyBorder="1"/>
    <xf numFmtId="164" fontId="4" fillId="0" borderId="1" xfId="4" applyFont="1" applyBorder="1" applyAlignment="1">
      <alignment horizontal="left" vertical="center"/>
    </xf>
    <xf numFmtId="164" fontId="4" fillId="0" borderId="3" xfId="4" applyFont="1" applyBorder="1" applyAlignment="1">
      <alignment horizontal="left" vertical="center"/>
    </xf>
  </cellXfs>
  <cellStyles count="7">
    <cellStyle name="Comma" xfId="1" builtinId="3"/>
    <cellStyle name="Geneva" xfId="5" xr:uid="{00000000-0005-0000-0000-000001000000}"/>
    <cellStyle name="Hyperlink" xfId="6" builtinId="8"/>
    <cellStyle name="Normal" xfId="0" builtinId="0"/>
    <cellStyle name="Normal 3" xfId="3" xr:uid="{00000000-0005-0000-0000-000004000000}"/>
    <cellStyle name="Normal_Showact2000" xfId="4" xr:uid="{00000000-0005-0000-0000-000005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tkinsonm\Downloads\Back%20to%20Ours%20Budget%20V6%20Nov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eds Film Festival"/>
      <sheetName val="Summary"/>
      <sheetName val="Area Festivals"/>
      <sheetName val="Feb 17"/>
      <sheetName val="Notes"/>
      <sheetName val="Venue Hire"/>
      <sheetName val="Venue Tech Hires"/>
      <sheetName val="Drssng Rm.Grn Rm.Artst Lisn"/>
      <sheetName val="Crew Hosp"/>
      <sheetName val="Duty of Care"/>
      <sheetName val="Security"/>
      <sheetName val="Transport"/>
      <sheetName val="Tech Mngr &amp; Apprntce"/>
      <sheetName val="Crew"/>
      <sheetName val="FOH"/>
      <sheetName val="Mrktng Mngr &amp; Apprntce"/>
      <sheetName val="Mrktng Cmpgn"/>
      <sheetName val="Access Prfmncs"/>
      <sheetName val="Photography"/>
      <sheetName val="Evaluation"/>
      <sheetName val="Remote Box Office"/>
      <sheetName val="Sheet3"/>
    </sheetNames>
    <sheetDataSet>
      <sheetData sheetId="0"/>
      <sheetData sheetId="1"/>
      <sheetData sheetId="2"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9">
          <cell r="O109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oannamorley@hotmail.co.uk" TargetMode="External"/><Relationship Id="rId2" Type="http://schemas.openxmlformats.org/officeDocument/2006/relationships/hyperlink" Target="mailto:alicebeaumont1987@gmail.com" TargetMode="External"/><Relationship Id="rId1" Type="http://schemas.openxmlformats.org/officeDocument/2006/relationships/hyperlink" Target="mailto:hannalutkin@googlemail.com" TargetMode="External"/><Relationship Id="rId6" Type="http://schemas.openxmlformats.org/officeDocument/2006/relationships/hyperlink" Target="mailto:hannalutkin@googlemail.com" TargetMode="External"/><Relationship Id="rId5" Type="http://schemas.openxmlformats.org/officeDocument/2006/relationships/hyperlink" Target="mailto:joannamorley@hotmail.co.uk" TargetMode="External"/><Relationship Id="rId4" Type="http://schemas.openxmlformats.org/officeDocument/2006/relationships/hyperlink" Target="mailto:alicebeaumont198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34"/>
  <sheetViews>
    <sheetView tabSelected="1" topLeftCell="A15" workbookViewId="0" xr3:uid="{AEA406A1-0E4B-5B11-9CD5-51D6E497D94C}">
      <selection activeCell="H30" sqref="H30"/>
    </sheetView>
  </sheetViews>
  <sheetFormatPr defaultRowHeight="15"/>
  <cols>
    <col min="2" max="2" width="44.7109375" style="1" bestFit="1" customWidth="1"/>
    <col min="3" max="6" width="15.140625" style="1" customWidth="1"/>
  </cols>
  <sheetData>
    <row r="1" spans="2:6">
      <c r="C1"/>
      <c r="D1"/>
      <c r="E1"/>
      <c r="F1"/>
    </row>
    <row r="2" spans="2:6">
      <c r="B2" s="119"/>
      <c r="C2" s="2" t="s">
        <v>0</v>
      </c>
      <c r="D2" s="2" t="s">
        <v>0</v>
      </c>
      <c r="E2" s="2" t="s">
        <v>0</v>
      </c>
      <c r="F2" s="2" t="s">
        <v>0</v>
      </c>
    </row>
    <row r="3" spans="2:6">
      <c r="B3" s="120"/>
      <c r="C3" s="3"/>
      <c r="D3" s="3"/>
      <c r="E3" s="3"/>
      <c r="F3" s="3"/>
    </row>
    <row r="4" spans="2:6" ht="25.5">
      <c r="B4" s="4" t="s">
        <v>1</v>
      </c>
      <c r="C4" s="5" t="s">
        <v>2</v>
      </c>
      <c r="D4" s="5" t="s">
        <v>2</v>
      </c>
      <c r="E4" s="5" t="s">
        <v>2</v>
      </c>
      <c r="F4" s="5" t="s">
        <v>2</v>
      </c>
    </row>
    <row r="5" spans="2:6">
      <c r="B5" s="4" t="s">
        <v>3</v>
      </c>
      <c r="C5" s="5" t="s">
        <v>4</v>
      </c>
      <c r="D5" s="5" t="s">
        <v>4</v>
      </c>
      <c r="E5" s="5" t="s">
        <v>4</v>
      </c>
      <c r="F5" s="5" t="s">
        <v>4</v>
      </c>
    </row>
    <row r="6" spans="2:6" ht="26.25">
      <c r="B6" s="4" t="s">
        <v>5</v>
      </c>
      <c r="C6" s="6" t="s">
        <v>2</v>
      </c>
      <c r="D6" s="6" t="s">
        <v>2</v>
      </c>
      <c r="E6" s="6" t="s">
        <v>2</v>
      </c>
      <c r="F6" s="6" t="s">
        <v>2</v>
      </c>
    </row>
    <row r="7" spans="2:6">
      <c r="B7" s="4" t="s">
        <v>6</v>
      </c>
      <c r="C7" s="7" t="s">
        <v>7</v>
      </c>
      <c r="D7" s="7" t="s">
        <v>7</v>
      </c>
      <c r="E7" s="7" t="s">
        <v>7</v>
      </c>
      <c r="F7" s="7" t="s">
        <v>7</v>
      </c>
    </row>
    <row r="8" spans="2:6">
      <c r="B8" s="4" t="s">
        <v>8</v>
      </c>
      <c r="C8" s="7" t="s">
        <v>9</v>
      </c>
      <c r="D8" s="7" t="s">
        <v>9</v>
      </c>
      <c r="E8" s="7" t="s">
        <v>9</v>
      </c>
      <c r="F8" s="7" t="s">
        <v>9</v>
      </c>
    </row>
    <row r="9" spans="2:6">
      <c r="B9" s="4" t="s">
        <v>10</v>
      </c>
      <c r="C9" s="8"/>
      <c r="D9" s="8"/>
      <c r="E9" s="8"/>
      <c r="F9" s="8"/>
    </row>
    <row r="10" spans="2:6">
      <c r="B10" s="9" t="s">
        <v>11</v>
      </c>
      <c r="C10" s="10"/>
      <c r="D10" s="10"/>
      <c r="E10" s="10"/>
      <c r="F10" s="10"/>
    </row>
    <row r="11" spans="2:6">
      <c r="B11" s="11" t="s">
        <v>12</v>
      </c>
      <c r="C11" s="12"/>
      <c r="D11" s="12"/>
      <c r="E11" s="12"/>
      <c r="F11" s="12"/>
    </row>
    <row r="12" spans="2:6">
      <c r="B12" s="13" t="s">
        <v>13</v>
      </c>
      <c r="C12" s="14">
        <v>40</v>
      </c>
      <c r="D12" s="14">
        <v>40</v>
      </c>
      <c r="E12" s="14">
        <v>40</v>
      </c>
      <c r="F12" s="14">
        <v>40</v>
      </c>
    </row>
    <row r="13" spans="2:6">
      <c r="B13" s="15" t="s">
        <v>14</v>
      </c>
      <c r="C13" s="16">
        <v>0.7</v>
      </c>
      <c r="D13" s="16">
        <v>0.8</v>
      </c>
      <c r="E13" s="16">
        <v>0.9</v>
      </c>
      <c r="F13" s="16">
        <v>1</v>
      </c>
    </row>
    <row r="14" spans="2:6">
      <c r="B14" s="15" t="s">
        <v>15</v>
      </c>
      <c r="C14" s="17">
        <f>+C12*C13</f>
        <v>28</v>
      </c>
      <c r="D14" s="17">
        <f>+D12*D13</f>
        <v>32</v>
      </c>
      <c r="E14" s="17">
        <f t="shared" ref="E14:F14" si="0">+E12*E13</f>
        <v>36</v>
      </c>
      <c r="F14" s="17">
        <f t="shared" si="0"/>
        <v>40</v>
      </c>
    </row>
    <row r="15" spans="2:6">
      <c r="B15" s="18" t="s">
        <v>16</v>
      </c>
      <c r="C15" s="16">
        <v>0.7</v>
      </c>
      <c r="D15" s="16">
        <v>0.7</v>
      </c>
      <c r="E15" s="16">
        <v>0.7</v>
      </c>
      <c r="F15" s="16">
        <v>0.7</v>
      </c>
    </row>
    <row r="16" spans="2:6">
      <c r="B16" s="18" t="s">
        <v>17</v>
      </c>
      <c r="C16" s="19">
        <f>+C14*C15</f>
        <v>19.599999999999998</v>
      </c>
      <c r="D16" s="19">
        <f>+D14*D15</f>
        <v>22.4</v>
      </c>
      <c r="E16" s="19">
        <f>+E14*E15</f>
        <v>25.2</v>
      </c>
      <c r="F16" s="19">
        <f>+F14*F15</f>
        <v>28</v>
      </c>
    </row>
    <row r="17" spans="2:8">
      <c r="B17" s="18" t="s">
        <v>18</v>
      </c>
      <c r="C17" s="20">
        <v>3.5</v>
      </c>
      <c r="D17" s="20">
        <v>3.5</v>
      </c>
      <c r="E17" s="20">
        <v>3.5</v>
      </c>
      <c r="F17" s="20">
        <v>3.5</v>
      </c>
    </row>
    <row r="18" spans="2:8">
      <c r="B18" s="18" t="s">
        <v>19</v>
      </c>
      <c r="C18" s="21">
        <f>1-C15</f>
        <v>0.30000000000000004</v>
      </c>
      <c r="D18" s="21">
        <f>1-D15</f>
        <v>0.30000000000000004</v>
      </c>
      <c r="E18" s="21">
        <f>1-E15</f>
        <v>0.30000000000000004</v>
      </c>
      <c r="F18" s="21">
        <f>1-F15</f>
        <v>0.30000000000000004</v>
      </c>
    </row>
    <row r="19" spans="2:8">
      <c r="B19" s="18" t="s">
        <v>20</v>
      </c>
      <c r="C19" s="22">
        <f>+C18*C14</f>
        <v>8.4000000000000021</v>
      </c>
      <c r="D19" s="22">
        <f>+D18*D14</f>
        <v>9.6000000000000014</v>
      </c>
      <c r="E19" s="22">
        <f>+E18*E14</f>
        <v>10.8</v>
      </c>
      <c r="F19" s="22">
        <f>+F18*F14</f>
        <v>12.000000000000002</v>
      </c>
    </row>
    <row r="20" spans="2:8">
      <c r="B20" s="18" t="s">
        <v>21</v>
      </c>
      <c r="C20" s="20">
        <v>2.5</v>
      </c>
      <c r="D20" s="20">
        <v>2.5</v>
      </c>
      <c r="E20" s="20">
        <v>2.5</v>
      </c>
      <c r="F20" s="20">
        <v>2.5</v>
      </c>
    </row>
    <row r="21" spans="2:8">
      <c r="B21" s="23" t="s">
        <v>22</v>
      </c>
      <c r="C21" s="24">
        <f>+(C19*C20)+(C16*C17)</f>
        <v>89.6</v>
      </c>
      <c r="D21" s="24">
        <f>+(D19*D20)+(D16*D17)</f>
        <v>102.39999999999999</v>
      </c>
      <c r="E21" s="24">
        <f>+(E19*E20)+(E16*E17)</f>
        <v>115.2</v>
      </c>
      <c r="F21" s="24">
        <f>+(F19*F20)+(F16*F17)</f>
        <v>128</v>
      </c>
    </row>
    <row r="22" spans="2:8">
      <c r="B22" s="15" t="s">
        <v>23</v>
      </c>
      <c r="C22" s="25">
        <f>+IF(C21=0,0,C21/(C16+C19))</f>
        <v>3.1999999999999997</v>
      </c>
      <c r="D22" s="25">
        <f t="shared" ref="C22:F22" si="1">+IF(D21=0,0,D21/(D16+D19))</f>
        <v>3.1999999999999997</v>
      </c>
      <c r="E22" s="25">
        <f t="shared" si="1"/>
        <v>3.2</v>
      </c>
      <c r="F22" s="25">
        <f t="shared" si="1"/>
        <v>3.2</v>
      </c>
    </row>
    <row r="23" spans="2:8">
      <c r="B23" s="26" t="s">
        <v>24</v>
      </c>
      <c r="C23" s="27">
        <f>12*3</f>
        <v>36</v>
      </c>
      <c r="D23" s="27">
        <f t="shared" ref="D23:F23" si="2">12*3</f>
        <v>36</v>
      </c>
      <c r="E23" s="27">
        <f t="shared" si="2"/>
        <v>36</v>
      </c>
      <c r="F23" s="27">
        <f t="shared" si="2"/>
        <v>36</v>
      </c>
      <c r="G23" t="s">
        <v>25</v>
      </c>
    </row>
    <row r="24" spans="2:8">
      <c r="B24" s="28" t="s">
        <v>26</v>
      </c>
      <c r="C24" s="29">
        <f>C23*(C19+C16)</f>
        <v>1008</v>
      </c>
      <c r="D24" s="29">
        <f>D23*(D19+D16)</f>
        <v>1152</v>
      </c>
      <c r="E24" s="29">
        <f>E23*(E19+E16)</f>
        <v>1296</v>
      </c>
      <c r="F24" s="29">
        <f>F23*(F19+F16)</f>
        <v>1440</v>
      </c>
    </row>
    <row r="25" spans="2:8">
      <c r="B25" s="28"/>
      <c r="C25" s="29"/>
      <c r="D25" s="29"/>
      <c r="E25" s="29"/>
      <c r="F25" s="29"/>
    </row>
    <row r="26" spans="2:8">
      <c r="B26" s="30" t="s">
        <v>27</v>
      </c>
      <c r="C26" s="31">
        <f>C24*C22</f>
        <v>3225.6</v>
      </c>
      <c r="D26" s="31">
        <f>D24*D22</f>
        <v>3686.3999999999996</v>
      </c>
      <c r="E26" s="31">
        <f>E24*E22</f>
        <v>4147.2</v>
      </c>
      <c r="F26" s="31">
        <f>F24*F22</f>
        <v>4608</v>
      </c>
    </row>
    <row r="27" spans="2:8">
      <c r="B27" s="30"/>
      <c r="C27" s="29">
        <v>0</v>
      </c>
      <c r="D27" s="29">
        <v>0</v>
      </c>
      <c r="E27" s="29">
        <v>0</v>
      </c>
      <c r="F27" s="29">
        <v>0</v>
      </c>
      <c r="H27" s="87"/>
    </row>
    <row r="28" spans="2:8">
      <c r="B28" s="30" t="s">
        <v>28</v>
      </c>
      <c r="C28" s="29">
        <f>-C26/6</f>
        <v>-537.6</v>
      </c>
      <c r="D28" s="29">
        <f>-D26/6</f>
        <v>-614.4</v>
      </c>
      <c r="E28" s="29">
        <f>-E26/6</f>
        <v>-691.19999999999993</v>
      </c>
      <c r="F28" s="29">
        <f>-F26/6</f>
        <v>-768</v>
      </c>
      <c r="H28" s="87"/>
    </row>
    <row r="29" spans="2:8">
      <c r="B29" s="32" t="s">
        <v>29</v>
      </c>
      <c r="C29" s="32">
        <f>+C26+C27+C28</f>
        <v>2688</v>
      </c>
      <c r="D29" s="32">
        <f>+D26+D27+D28</f>
        <v>3071.9999999999995</v>
      </c>
      <c r="E29" s="32">
        <f>+E26+E27+E28</f>
        <v>3456</v>
      </c>
      <c r="F29" s="33">
        <f>+F26+F27+F28</f>
        <v>3840</v>
      </c>
      <c r="H29" s="87"/>
    </row>
    <row r="30" spans="2:8">
      <c r="B30" s="34" t="s">
        <v>30</v>
      </c>
      <c r="C30" s="29"/>
      <c r="D30" s="29"/>
      <c r="E30" s="29"/>
      <c r="F30" s="29"/>
      <c r="H30" s="87"/>
    </row>
    <row r="31" spans="2:8">
      <c r="B31" s="35" t="s">
        <v>31</v>
      </c>
      <c r="C31" s="36">
        <f>$C$130</f>
        <v>1125</v>
      </c>
      <c r="D31" s="36">
        <f t="shared" ref="D31:F31" si="3">$C$130</f>
        <v>1125</v>
      </c>
      <c r="E31" s="36">
        <f t="shared" si="3"/>
        <v>1125</v>
      </c>
      <c r="F31" s="36">
        <f t="shared" si="3"/>
        <v>1125</v>
      </c>
      <c r="H31" s="87"/>
    </row>
    <row r="32" spans="2:8">
      <c r="B32" s="35" t="s">
        <v>32</v>
      </c>
      <c r="C32" s="36">
        <v>500</v>
      </c>
      <c r="D32" s="36">
        <v>500</v>
      </c>
      <c r="E32" s="36">
        <v>500</v>
      </c>
      <c r="F32" s="36">
        <v>500</v>
      </c>
      <c r="H32" s="42"/>
    </row>
    <row r="33" spans="2:9">
      <c r="B33" s="35" t="s">
        <v>33</v>
      </c>
      <c r="C33" s="36">
        <v>94</v>
      </c>
      <c r="D33" s="36">
        <v>94</v>
      </c>
      <c r="E33" s="36">
        <v>94</v>
      </c>
      <c r="F33" s="36">
        <v>94</v>
      </c>
      <c r="H33" s="88"/>
      <c r="I33" s="86"/>
    </row>
    <row r="34" spans="2:9">
      <c r="B34" s="37"/>
      <c r="C34" s="38"/>
      <c r="D34" s="38"/>
      <c r="E34" s="38"/>
      <c r="F34" s="38"/>
      <c r="H34" s="87"/>
      <c r="I34" s="86"/>
    </row>
    <row r="35" spans="2:9">
      <c r="B35" s="32" t="s">
        <v>34</v>
      </c>
      <c r="C35" s="32">
        <f>C29-C31-C32-C34</f>
        <v>1063</v>
      </c>
      <c r="D35" s="32">
        <f t="shared" ref="D35:F35" si="4">D29-D31-D32-D34</f>
        <v>1446.9999999999995</v>
      </c>
      <c r="E35" s="32">
        <f t="shared" si="4"/>
        <v>1831</v>
      </c>
      <c r="F35" s="32">
        <f t="shared" si="4"/>
        <v>2215</v>
      </c>
      <c r="H35" s="89"/>
      <c r="I35" s="86"/>
    </row>
    <row r="36" spans="2:9" hidden="1">
      <c r="B36" s="39">
        <f>'[1]Area Festivals'!O99</f>
        <v>0</v>
      </c>
      <c r="C36" s="26">
        <v>0</v>
      </c>
      <c r="D36" s="26">
        <v>0</v>
      </c>
      <c r="E36" s="26">
        <v>0</v>
      </c>
      <c r="F36" s="26">
        <v>0</v>
      </c>
      <c r="H36" s="88"/>
      <c r="I36" s="86"/>
    </row>
    <row r="37" spans="2:9" hidden="1">
      <c r="B37" s="40">
        <f>'[1]Area Festivals'!O100</f>
        <v>0</v>
      </c>
      <c r="C37" s="41">
        <f t="shared" ref="C37:F37" si="5">C113</f>
        <v>396</v>
      </c>
      <c r="D37" s="41">
        <f t="shared" si="5"/>
        <v>396</v>
      </c>
      <c r="E37" s="41">
        <f t="shared" si="5"/>
        <v>396</v>
      </c>
      <c r="F37" s="41">
        <f t="shared" si="5"/>
        <v>396</v>
      </c>
      <c r="H37" s="88"/>
      <c r="I37" s="86"/>
    </row>
    <row r="38" spans="2:9" hidden="1">
      <c r="B38" s="40">
        <f>'[1]Area Festivals'!O101</f>
        <v>0</v>
      </c>
      <c r="C38" s="42">
        <v>250</v>
      </c>
      <c r="D38" s="42">
        <v>250</v>
      </c>
      <c r="E38" s="42">
        <v>250</v>
      </c>
      <c r="F38" s="42">
        <v>250</v>
      </c>
      <c r="H38" s="88"/>
      <c r="I38" s="86"/>
    </row>
    <row r="39" spans="2:9" hidden="1">
      <c r="B39" s="43">
        <f>'[1]Area Festivals'!O102</f>
        <v>0</v>
      </c>
      <c r="C39" s="42">
        <v>0</v>
      </c>
      <c r="D39" s="42">
        <v>0</v>
      </c>
      <c r="E39" s="42">
        <v>0</v>
      </c>
      <c r="F39" s="42">
        <v>0</v>
      </c>
      <c r="H39" s="88"/>
      <c r="I39" s="86"/>
    </row>
    <row r="40" spans="2:9" hidden="1">
      <c r="B40" s="43">
        <f>'[1]Area Festivals'!O103</f>
        <v>0</v>
      </c>
      <c r="C40" s="42">
        <v>50</v>
      </c>
      <c r="D40" s="42">
        <v>50</v>
      </c>
      <c r="E40" s="42">
        <v>50</v>
      </c>
      <c r="F40" s="42">
        <v>50</v>
      </c>
      <c r="H40" s="88"/>
      <c r="I40" s="86"/>
    </row>
    <row r="41" spans="2:9" hidden="1">
      <c r="B41" s="43" t="s">
        <v>35</v>
      </c>
      <c r="C41" s="42">
        <v>100</v>
      </c>
      <c r="D41" s="42">
        <v>100</v>
      </c>
      <c r="E41" s="42">
        <v>100</v>
      </c>
      <c r="F41" s="42">
        <v>100</v>
      </c>
      <c r="H41" s="88"/>
      <c r="I41" s="86"/>
    </row>
    <row r="42" spans="2:9" hidden="1">
      <c r="B42" s="43"/>
      <c r="C42" s="42"/>
      <c r="D42" s="42"/>
      <c r="E42" s="42"/>
      <c r="F42" s="42"/>
      <c r="H42" s="88"/>
      <c r="I42" s="86"/>
    </row>
    <row r="43" spans="2:9" hidden="1">
      <c r="B43" s="26" t="s">
        <v>36</v>
      </c>
      <c r="C43" s="26"/>
      <c r="D43" s="26"/>
      <c r="E43" s="26"/>
      <c r="F43" s="26"/>
      <c r="H43" s="88"/>
      <c r="I43" s="86"/>
    </row>
    <row r="44" spans="2:9" hidden="1">
      <c r="B44" s="26">
        <f>'[1]Area Festivals'!O109</f>
        <v>0</v>
      </c>
      <c r="C44" s="26"/>
      <c r="D44" s="26"/>
      <c r="E44" s="26"/>
      <c r="F44" s="26"/>
      <c r="H44" s="88"/>
      <c r="I44" s="86"/>
    </row>
    <row r="45" spans="2:9" hidden="1">
      <c r="B45" s="26" t="s">
        <v>37</v>
      </c>
      <c r="C45" s="26">
        <f t="shared" ref="C45:F45" si="6">+C84</f>
        <v>136</v>
      </c>
      <c r="D45" s="26">
        <f t="shared" si="6"/>
        <v>136</v>
      </c>
      <c r="E45" s="26">
        <f t="shared" si="6"/>
        <v>136</v>
      </c>
      <c r="F45" s="26">
        <f t="shared" si="6"/>
        <v>136</v>
      </c>
      <c r="H45" s="88"/>
      <c r="I45" s="86"/>
    </row>
    <row r="46" spans="2:9" hidden="1">
      <c r="B46" s="26"/>
      <c r="C46" s="26"/>
      <c r="D46" s="26"/>
      <c r="E46" s="26"/>
      <c r="F46" s="26"/>
      <c r="H46" s="88"/>
      <c r="I46" s="86"/>
    </row>
    <row r="47" spans="2:9" hidden="1">
      <c r="B47" s="26" t="s">
        <v>38</v>
      </c>
      <c r="C47" s="26">
        <v>900</v>
      </c>
      <c r="D47" s="26">
        <v>900</v>
      </c>
      <c r="E47" s="26">
        <v>900</v>
      </c>
      <c r="F47" s="26">
        <v>900</v>
      </c>
      <c r="H47" s="88"/>
      <c r="I47" s="86"/>
    </row>
    <row r="48" spans="2:9" hidden="1">
      <c r="B48" s="26">
        <f>'[1]Area Festivals'!O118</f>
        <v>0</v>
      </c>
      <c r="C48" s="26">
        <v>1000</v>
      </c>
      <c r="D48" s="26">
        <v>1000</v>
      </c>
      <c r="E48" s="26">
        <v>1000</v>
      </c>
      <c r="F48" s="26">
        <v>1000</v>
      </c>
      <c r="H48" s="88"/>
      <c r="I48" s="86"/>
    </row>
    <row r="49" spans="2:9" hidden="1">
      <c r="B49" s="26">
        <f>'[1]Area Festivals'!O119</f>
        <v>0</v>
      </c>
      <c r="C49" s="26">
        <v>500</v>
      </c>
      <c r="D49" s="26">
        <v>500</v>
      </c>
      <c r="E49" s="26">
        <v>500</v>
      </c>
      <c r="F49" s="26">
        <v>500</v>
      </c>
      <c r="H49" s="88"/>
      <c r="I49" s="86"/>
    </row>
    <row r="50" spans="2:9" hidden="1">
      <c r="B50" s="26">
        <f>'[1]Area Festivals'!O121</f>
        <v>0</v>
      </c>
      <c r="C50" s="26">
        <v>50</v>
      </c>
      <c r="D50" s="26">
        <v>50</v>
      </c>
      <c r="E50" s="26">
        <v>50</v>
      </c>
      <c r="F50" s="26">
        <v>50</v>
      </c>
      <c r="H50" s="88"/>
      <c r="I50" s="86"/>
    </row>
    <row r="51" spans="2:9" hidden="1">
      <c r="B51" s="26">
        <f>'[1]Area Festivals'!O122</f>
        <v>0</v>
      </c>
      <c r="C51" s="26">
        <v>0</v>
      </c>
      <c r="D51" s="26">
        <v>0</v>
      </c>
      <c r="E51" s="26">
        <v>0</v>
      </c>
      <c r="F51" s="26">
        <v>0</v>
      </c>
      <c r="H51" s="88"/>
      <c r="I51" s="86"/>
    </row>
    <row r="52" spans="2:9" hidden="1">
      <c r="B52" s="26">
        <f>'[1]Area Festivals'!O120</f>
        <v>0</v>
      </c>
      <c r="C52" s="44"/>
      <c r="D52" s="44"/>
      <c r="E52" s="44"/>
      <c r="F52" s="44"/>
      <c r="H52" s="88"/>
      <c r="I52" s="86"/>
    </row>
    <row r="53" spans="2:9" hidden="1">
      <c r="B53" s="26"/>
      <c r="C53" s="44"/>
      <c r="D53" s="44"/>
      <c r="E53" s="44"/>
      <c r="F53" s="44"/>
      <c r="H53" s="88"/>
      <c r="I53" s="86"/>
    </row>
    <row r="54" spans="2:9" hidden="1">
      <c r="B54" s="35" t="s">
        <v>39</v>
      </c>
      <c r="C54" s="33">
        <f t="shared" ref="C54:D54" si="7">SUM(C36:C53)</f>
        <v>3382</v>
      </c>
      <c r="D54" s="33">
        <f t="shared" si="7"/>
        <v>3382</v>
      </c>
      <c r="E54" s="33">
        <f t="shared" ref="E54:F54" si="8">SUM(E36:E53)</f>
        <v>3382</v>
      </c>
      <c r="F54" s="33">
        <f t="shared" si="8"/>
        <v>3382</v>
      </c>
      <c r="H54" s="88"/>
      <c r="I54" s="86"/>
    </row>
    <row r="55" spans="2:9" hidden="1">
      <c r="B55" s="44"/>
      <c r="C55" s="44"/>
      <c r="D55" s="44"/>
      <c r="E55" s="44"/>
      <c r="F55" s="44"/>
      <c r="H55" s="88"/>
      <c r="I55" s="86"/>
    </row>
    <row r="56" spans="2:9" hidden="1">
      <c r="B56" s="45" t="s">
        <v>40</v>
      </c>
      <c r="C56" s="46">
        <f t="shared" ref="C56:F56" si="9">C29-C54</f>
        <v>-694</v>
      </c>
      <c r="D56" s="46">
        <f t="shared" si="9"/>
        <v>-310.00000000000045</v>
      </c>
      <c r="E56" s="46">
        <f t="shared" si="9"/>
        <v>74</v>
      </c>
      <c r="F56" s="46">
        <f t="shared" si="9"/>
        <v>458</v>
      </c>
      <c r="H56" s="88"/>
      <c r="I56" s="86"/>
    </row>
    <row r="57" spans="2:9" hidden="1">
      <c r="B57" s="47"/>
      <c r="C57" s="48"/>
      <c r="D57" s="48"/>
      <c r="E57" s="48"/>
      <c r="F57" s="48"/>
      <c r="H57" s="88"/>
      <c r="I57" s="86"/>
    </row>
    <row r="58" spans="2:9" hidden="1">
      <c r="B58" s="49" t="s">
        <v>41</v>
      </c>
      <c r="C58" s="50"/>
      <c r="D58" s="50"/>
      <c r="E58" s="50"/>
      <c r="F58" s="50"/>
      <c r="H58" s="88"/>
      <c r="I58" s="86"/>
    </row>
    <row r="59" spans="2:9" hidden="1">
      <c r="B59" s="51" t="s">
        <v>42</v>
      </c>
      <c r="C59" s="52"/>
      <c r="D59" s="52"/>
      <c r="E59" s="52"/>
      <c r="F59" s="52"/>
      <c r="H59" s="88"/>
      <c r="I59" s="86"/>
    </row>
    <row r="60" spans="2:9" hidden="1">
      <c r="B60" s="34"/>
      <c r="C60" s="44"/>
      <c r="D60" s="44"/>
      <c r="E60" s="44"/>
      <c r="F60" s="44"/>
      <c r="H60" s="88"/>
      <c r="I60" s="86"/>
    </row>
    <row r="61" spans="2:9" hidden="1">
      <c r="B61" s="53"/>
      <c r="C61" s="53"/>
      <c r="D61" s="53"/>
      <c r="E61" s="53"/>
      <c r="F61" s="53"/>
      <c r="H61" s="88"/>
      <c r="I61" s="86"/>
    </row>
    <row r="62" spans="2:9" hidden="1">
      <c r="B62" s="34" t="s">
        <v>43</v>
      </c>
      <c r="C62" s="44"/>
      <c r="D62" s="44"/>
      <c r="E62" s="44"/>
      <c r="F62" s="44"/>
      <c r="H62" s="88"/>
      <c r="I62" s="86"/>
    </row>
    <row r="63" spans="2:9" hidden="1">
      <c r="B63" s="54" t="s">
        <v>44</v>
      </c>
      <c r="C63" s="55">
        <v>0</v>
      </c>
      <c r="D63" s="55">
        <v>0</v>
      </c>
      <c r="E63" s="55">
        <v>0</v>
      </c>
      <c r="F63" s="55">
        <v>0</v>
      </c>
      <c r="H63" s="88"/>
      <c r="I63" s="86"/>
    </row>
    <row r="64" spans="2:9" hidden="1">
      <c r="B64" s="44"/>
      <c r="C64" s="44"/>
      <c r="D64" s="44"/>
      <c r="E64" s="44"/>
      <c r="F64" s="44"/>
      <c r="H64" s="88"/>
      <c r="I64" s="86"/>
    </row>
    <row r="65" spans="2:9" hidden="1">
      <c r="B65" s="56" t="s">
        <v>45</v>
      </c>
      <c r="C65" s="44"/>
      <c r="D65" s="44"/>
      <c r="E65" s="44"/>
      <c r="F65" s="44"/>
      <c r="H65" s="88"/>
      <c r="I65" s="86"/>
    </row>
    <row r="66" spans="2:9" hidden="1">
      <c r="B66" s="34" t="s">
        <v>46</v>
      </c>
      <c r="C66" s="44"/>
      <c r="D66" s="44"/>
      <c r="E66" s="44"/>
      <c r="F66" s="44"/>
      <c r="H66" s="88"/>
      <c r="I66" s="86"/>
    </row>
    <row r="67" spans="2:9" hidden="1">
      <c r="B67" s="44" t="s">
        <v>47</v>
      </c>
      <c r="C67" s="44">
        <f t="shared" ref="C67:F67" si="10">C26</f>
        <v>3225.6</v>
      </c>
      <c r="D67" s="44">
        <f t="shared" si="10"/>
        <v>3686.3999999999996</v>
      </c>
      <c r="E67" s="44">
        <f t="shared" si="10"/>
        <v>4147.2</v>
      </c>
      <c r="F67" s="44">
        <f t="shared" si="10"/>
        <v>4608</v>
      </c>
      <c r="H67" s="88"/>
      <c r="I67" s="86"/>
    </row>
    <row r="68" spans="2:9" hidden="1">
      <c r="B68" s="44" t="s">
        <v>48</v>
      </c>
      <c r="C68" s="44">
        <f t="shared" ref="C68:F68" si="11">-C67*0.013</f>
        <v>-41.9328</v>
      </c>
      <c r="D68" s="44">
        <f t="shared" si="11"/>
        <v>-47.923199999999994</v>
      </c>
      <c r="E68" s="44">
        <f t="shared" si="11"/>
        <v>-53.913599999999995</v>
      </c>
      <c r="F68" s="44">
        <f t="shared" si="11"/>
        <v>-59.903999999999996</v>
      </c>
      <c r="H68" s="88"/>
      <c r="I68" s="86"/>
    </row>
    <row r="69" spans="2:9" hidden="1">
      <c r="B69" s="44" t="s">
        <v>49</v>
      </c>
      <c r="C69" s="44">
        <f t="shared" ref="C69:F69" si="12">-C67*0.019</f>
        <v>-61.286399999999993</v>
      </c>
      <c r="D69" s="44">
        <f t="shared" si="12"/>
        <v>-70.041599999999988</v>
      </c>
      <c r="E69" s="44">
        <f t="shared" si="12"/>
        <v>-78.79679999999999</v>
      </c>
      <c r="F69" s="44">
        <f t="shared" si="12"/>
        <v>-87.551999999999992</v>
      </c>
      <c r="H69" s="88"/>
      <c r="I69" s="86"/>
    </row>
    <row r="70" spans="2:9" hidden="1">
      <c r="B70" s="44" t="s">
        <v>50</v>
      </c>
      <c r="C70" s="44">
        <f t="shared" ref="C70:F70" si="13">+C67+C68+C69+C28</f>
        <v>2584.7808</v>
      </c>
      <c r="D70" s="44">
        <f t="shared" si="13"/>
        <v>2954.0351999999993</v>
      </c>
      <c r="E70" s="44">
        <f t="shared" si="13"/>
        <v>3323.2896000000001</v>
      </c>
      <c r="F70" s="44">
        <f t="shared" si="13"/>
        <v>3692.5439999999999</v>
      </c>
      <c r="H70" s="88"/>
      <c r="I70" s="86"/>
    </row>
    <row r="71" spans="2:9" hidden="1">
      <c r="B71" s="44" t="s">
        <v>51</v>
      </c>
      <c r="C71" s="44">
        <f t="shared" ref="C71:F71" si="14">-C70*C63</f>
        <v>0</v>
      </c>
      <c r="D71" s="44">
        <f t="shared" si="14"/>
        <v>0</v>
      </c>
      <c r="E71" s="44">
        <f t="shared" si="14"/>
        <v>0</v>
      </c>
      <c r="F71" s="44">
        <f t="shared" si="14"/>
        <v>0</v>
      </c>
      <c r="H71" s="88"/>
      <c r="I71" s="86"/>
    </row>
    <row r="72" spans="2:9" hidden="1">
      <c r="B72" s="44"/>
      <c r="C72" s="44"/>
      <c r="D72" s="44"/>
      <c r="E72" s="44"/>
      <c r="F72" s="44"/>
      <c r="H72" s="88"/>
      <c r="I72" s="86"/>
    </row>
    <row r="73" spans="2:9" hidden="1">
      <c r="B73" s="57" t="s">
        <v>52</v>
      </c>
      <c r="C73" s="58"/>
      <c r="D73" s="58"/>
      <c r="E73" s="58"/>
      <c r="F73" s="58"/>
      <c r="H73" s="88"/>
      <c r="I73" s="86"/>
    </row>
    <row r="74" spans="2:9" hidden="1">
      <c r="B74" s="59" t="s">
        <v>53</v>
      </c>
      <c r="C74" s="60">
        <v>8</v>
      </c>
      <c r="D74" s="60">
        <v>8</v>
      </c>
      <c r="E74" s="60">
        <v>8</v>
      </c>
      <c r="F74" s="60">
        <v>8</v>
      </c>
      <c r="H74" s="88"/>
      <c r="I74" s="86"/>
    </row>
    <row r="75" spans="2:9" hidden="1">
      <c r="B75" s="59" t="s">
        <v>54</v>
      </c>
      <c r="C75" s="61">
        <v>4</v>
      </c>
      <c r="D75" s="61">
        <v>4</v>
      </c>
      <c r="E75" s="61">
        <v>4</v>
      </c>
      <c r="F75" s="61">
        <v>4</v>
      </c>
      <c r="H75" s="88"/>
      <c r="I75" s="86"/>
    </row>
    <row r="76" spans="2:9" hidden="1">
      <c r="B76" s="50" t="s">
        <v>55</v>
      </c>
      <c r="C76" s="50">
        <v>2</v>
      </c>
      <c r="D76" s="50">
        <v>2</v>
      </c>
      <c r="E76" s="50">
        <v>2</v>
      </c>
      <c r="F76" s="50">
        <v>2</v>
      </c>
      <c r="H76" s="88"/>
      <c r="I76" s="86"/>
    </row>
    <row r="77" spans="2:9" hidden="1">
      <c r="B77" s="62" t="s">
        <v>56</v>
      </c>
      <c r="C77" s="63">
        <f t="shared" ref="C77:F77" si="15">+C74*C75*C76</f>
        <v>64</v>
      </c>
      <c r="D77" s="63">
        <f t="shared" si="15"/>
        <v>64</v>
      </c>
      <c r="E77" s="63">
        <f t="shared" si="15"/>
        <v>64</v>
      </c>
      <c r="F77" s="63">
        <f t="shared" si="15"/>
        <v>64</v>
      </c>
      <c r="H77" s="88"/>
      <c r="I77" s="86"/>
    </row>
    <row r="78" spans="2:9" hidden="1">
      <c r="B78" s="64"/>
      <c r="C78" s="65"/>
      <c r="D78" s="65"/>
      <c r="E78" s="65"/>
      <c r="F78" s="65"/>
      <c r="H78" s="88"/>
      <c r="I78" s="86"/>
    </row>
    <row r="79" spans="2:9" hidden="1">
      <c r="B79" s="57" t="s">
        <v>57</v>
      </c>
      <c r="C79" s="58"/>
      <c r="D79" s="58"/>
      <c r="E79" s="58"/>
      <c r="F79" s="58"/>
      <c r="H79" s="88"/>
      <c r="I79" s="86"/>
    </row>
    <row r="80" spans="2:9" hidden="1">
      <c r="B80" s="59" t="s">
        <v>58</v>
      </c>
      <c r="C80" s="60">
        <v>12</v>
      </c>
      <c r="D80" s="60">
        <v>12</v>
      </c>
      <c r="E80" s="60">
        <v>12</v>
      </c>
      <c r="F80" s="60">
        <v>12</v>
      </c>
      <c r="H80" s="88"/>
      <c r="I80" s="86"/>
    </row>
    <row r="81" spans="2:9" hidden="1">
      <c r="B81" s="59" t="s">
        <v>54</v>
      </c>
      <c r="C81" s="61">
        <f t="shared" ref="C81:F81" si="16">+C75+2</f>
        <v>6</v>
      </c>
      <c r="D81" s="61">
        <f t="shared" si="16"/>
        <v>6</v>
      </c>
      <c r="E81" s="61">
        <f t="shared" si="16"/>
        <v>6</v>
      </c>
      <c r="F81" s="61">
        <f t="shared" si="16"/>
        <v>6</v>
      </c>
      <c r="H81" s="88"/>
      <c r="I81" s="86"/>
    </row>
    <row r="82" spans="2:9" hidden="1">
      <c r="B82" s="62" t="s">
        <v>59</v>
      </c>
      <c r="C82" s="63">
        <f t="shared" ref="C82:F82" si="17">+C80*C81</f>
        <v>72</v>
      </c>
      <c r="D82" s="63">
        <f t="shared" si="17"/>
        <v>72</v>
      </c>
      <c r="E82" s="63">
        <f t="shared" si="17"/>
        <v>72</v>
      </c>
      <c r="F82" s="63">
        <f t="shared" si="17"/>
        <v>72</v>
      </c>
      <c r="H82" s="88"/>
      <c r="I82" s="86"/>
    </row>
    <row r="83" spans="2:9" hidden="1">
      <c r="B83" s="62"/>
      <c r="C83" s="63"/>
      <c r="D83" s="63"/>
      <c r="E83" s="63"/>
      <c r="F83" s="63"/>
      <c r="H83" s="88"/>
      <c r="I83" s="86"/>
    </row>
    <row r="84" spans="2:9" hidden="1">
      <c r="B84" s="66" t="s">
        <v>60</v>
      </c>
      <c r="C84" s="67">
        <f t="shared" ref="C84:F84" si="18">+C77+C82</f>
        <v>136</v>
      </c>
      <c r="D84" s="67">
        <f t="shared" si="18"/>
        <v>136</v>
      </c>
      <c r="E84" s="67">
        <f t="shared" si="18"/>
        <v>136</v>
      </c>
      <c r="F84" s="67">
        <f t="shared" si="18"/>
        <v>136</v>
      </c>
      <c r="H84" s="88"/>
      <c r="I84" s="86"/>
    </row>
    <row r="85" spans="2:9" hidden="1">
      <c r="B85" s="65"/>
      <c r="C85" s="65"/>
      <c r="D85" s="65"/>
      <c r="E85" s="65"/>
      <c r="F85" s="65"/>
      <c r="H85" s="88"/>
      <c r="I85" s="86"/>
    </row>
    <row r="86" spans="2:9" hidden="1">
      <c r="B86" s="65"/>
      <c r="C86" s="65"/>
      <c r="D86" s="65"/>
      <c r="E86" s="65"/>
      <c r="F86" s="65"/>
      <c r="H86" s="88"/>
      <c r="I86" s="86"/>
    </row>
    <row r="87" spans="2:9" hidden="1">
      <c r="B87" s="57" t="s">
        <v>61</v>
      </c>
      <c r="C87" s="58"/>
      <c r="D87" s="58"/>
      <c r="E87" s="58"/>
      <c r="F87" s="58"/>
      <c r="H87" s="88"/>
      <c r="I87" s="86"/>
    </row>
    <row r="88" spans="2:9" hidden="1">
      <c r="B88" s="59" t="s">
        <v>53</v>
      </c>
      <c r="C88" s="60">
        <v>10</v>
      </c>
      <c r="D88" s="60">
        <v>10</v>
      </c>
      <c r="E88" s="60">
        <v>10</v>
      </c>
      <c r="F88" s="60">
        <v>10</v>
      </c>
      <c r="H88" s="88"/>
      <c r="I88" s="86"/>
    </row>
    <row r="89" spans="2:9" hidden="1">
      <c r="B89" s="59" t="s">
        <v>54</v>
      </c>
      <c r="C89" s="61">
        <v>12.5</v>
      </c>
      <c r="D89" s="61">
        <v>12.5</v>
      </c>
      <c r="E89" s="61">
        <v>12.5</v>
      </c>
      <c r="F89" s="61">
        <v>12.5</v>
      </c>
      <c r="H89" s="88"/>
      <c r="I89" s="86"/>
    </row>
    <row r="90" spans="2:9" hidden="1">
      <c r="B90" s="50" t="s">
        <v>55</v>
      </c>
      <c r="C90" s="50">
        <v>2</v>
      </c>
      <c r="D90" s="50">
        <v>2</v>
      </c>
      <c r="E90" s="50">
        <v>2</v>
      </c>
      <c r="F90" s="50">
        <v>2</v>
      </c>
      <c r="H90" s="88"/>
      <c r="I90" s="86"/>
    </row>
    <row r="91" spans="2:9" hidden="1">
      <c r="B91" s="62" t="s">
        <v>56</v>
      </c>
      <c r="C91" s="63">
        <f t="shared" ref="C91:F91" si="19">+C88*C89*C90</f>
        <v>250</v>
      </c>
      <c r="D91" s="63">
        <f t="shared" si="19"/>
        <v>250</v>
      </c>
      <c r="E91" s="63">
        <f t="shared" si="19"/>
        <v>250</v>
      </c>
      <c r="F91" s="63">
        <f t="shared" si="19"/>
        <v>250</v>
      </c>
      <c r="H91" s="88"/>
      <c r="I91" s="86"/>
    </row>
    <row r="92" spans="2:9" hidden="1">
      <c r="B92" s="64"/>
      <c r="C92" s="65"/>
      <c r="D92" s="65"/>
      <c r="E92" s="65"/>
      <c r="F92" s="65"/>
      <c r="H92" s="88"/>
      <c r="I92" s="86"/>
    </row>
    <row r="93" spans="2:9" hidden="1">
      <c r="B93" s="66" t="s">
        <v>62</v>
      </c>
      <c r="C93" s="67">
        <f t="shared" ref="C93:F93" si="20">+C91</f>
        <v>250</v>
      </c>
      <c r="D93" s="67">
        <f t="shared" si="20"/>
        <v>250</v>
      </c>
      <c r="E93" s="67">
        <f t="shared" si="20"/>
        <v>250</v>
      </c>
      <c r="F93" s="67">
        <f t="shared" si="20"/>
        <v>250</v>
      </c>
      <c r="H93" s="88"/>
      <c r="I93" s="86"/>
    </row>
    <row r="94" spans="2:9" hidden="1">
      <c r="B94" s="68"/>
      <c r="C94" s="69"/>
      <c r="D94" s="69"/>
      <c r="E94" s="69"/>
      <c r="F94" s="69"/>
      <c r="H94" s="88"/>
      <c r="I94" s="86"/>
    </row>
    <row r="95" spans="2:9" hidden="1">
      <c r="B95" s="68" t="s">
        <v>36</v>
      </c>
      <c r="C95" s="69"/>
      <c r="D95" s="69"/>
      <c r="E95" s="69"/>
      <c r="F95" s="69"/>
      <c r="H95" s="88"/>
      <c r="I95" s="86"/>
    </row>
    <row r="96" spans="2:9" hidden="1">
      <c r="B96" s="39" t="s">
        <v>63</v>
      </c>
      <c r="C96" s="70">
        <v>0.5</v>
      </c>
      <c r="D96" s="70">
        <v>0.5</v>
      </c>
      <c r="E96" s="70">
        <v>0.5</v>
      </c>
      <c r="F96" s="70">
        <v>0.5</v>
      </c>
      <c r="H96" s="88"/>
      <c r="I96" s="86"/>
    </row>
    <row r="97" spans="2:9" hidden="1">
      <c r="B97" s="39" t="s">
        <v>58</v>
      </c>
      <c r="C97" s="69">
        <v>200</v>
      </c>
      <c r="D97" s="69">
        <v>200</v>
      </c>
      <c r="E97" s="69">
        <v>200</v>
      </c>
      <c r="F97" s="69">
        <v>200</v>
      </c>
      <c r="H97" s="88"/>
      <c r="I97" s="86"/>
    </row>
    <row r="98" spans="2:9" hidden="1">
      <c r="B98" s="66" t="s">
        <v>64</v>
      </c>
      <c r="C98" s="67">
        <f t="shared" ref="C98:F98" si="21">+C96*C97</f>
        <v>100</v>
      </c>
      <c r="D98" s="67">
        <f t="shared" si="21"/>
        <v>100</v>
      </c>
      <c r="E98" s="67">
        <f t="shared" si="21"/>
        <v>100</v>
      </c>
      <c r="F98" s="67">
        <f t="shared" si="21"/>
        <v>100</v>
      </c>
      <c r="H98" s="88"/>
      <c r="I98" s="86"/>
    </row>
    <row r="99" spans="2:9" hidden="1">
      <c r="B99" s="68"/>
      <c r="C99" s="69"/>
      <c r="D99" s="69"/>
      <c r="E99" s="69"/>
      <c r="F99" s="69"/>
      <c r="H99" s="88"/>
      <c r="I99" s="86"/>
    </row>
    <row r="100" spans="2:9" hidden="1">
      <c r="B100" s="68"/>
      <c r="C100" s="69"/>
      <c r="D100" s="69"/>
      <c r="E100" s="69"/>
      <c r="F100" s="69"/>
      <c r="H100" s="88"/>
      <c r="I100" s="86"/>
    </row>
    <row r="101" spans="2:9" hidden="1">
      <c r="B101" s="68" t="s">
        <v>38</v>
      </c>
      <c r="C101" s="69"/>
      <c r="D101" s="69"/>
      <c r="E101" s="69"/>
      <c r="F101" s="69"/>
      <c r="H101" s="88"/>
      <c r="I101" s="86"/>
    </row>
    <row r="102" spans="2:9" hidden="1">
      <c r="B102" s="39" t="s">
        <v>63</v>
      </c>
      <c r="C102" s="70">
        <v>0.5</v>
      </c>
      <c r="D102" s="70">
        <v>0.5</v>
      </c>
      <c r="E102" s="70">
        <v>0.5</v>
      </c>
      <c r="F102" s="70">
        <v>0.5</v>
      </c>
      <c r="H102" s="88"/>
      <c r="I102" s="86"/>
    </row>
    <row r="103" spans="2:9" hidden="1">
      <c r="B103" s="39" t="s">
        <v>58</v>
      </c>
      <c r="C103" s="69">
        <v>200</v>
      </c>
      <c r="D103" s="69">
        <v>200</v>
      </c>
      <c r="E103" s="69">
        <v>200</v>
      </c>
      <c r="F103" s="69">
        <v>200</v>
      </c>
      <c r="H103" s="88"/>
      <c r="I103" s="86"/>
    </row>
    <row r="104" spans="2:9" ht="15.75" hidden="1" thickBot="1">
      <c r="B104" s="66" t="s">
        <v>64</v>
      </c>
      <c r="C104" s="71">
        <f t="shared" ref="C104:F104" si="22">+C102*C103</f>
        <v>100</v>
      </c>
      <c r="D104" s="71">
        <f t="shared" si="22"/>
        <v>100</v>
      </c>
      <c r="E104" s="71">
        <f t="shared" si="22"/>
        <v>100</v>
      </c>
      <c r="F104" s="71">
        <f t="shared" si="22"/>
        <v>100</v>
      </c>
      <c r="H104" s="88"/>
      <c r="I104" s="86"/>
    </row>
    <row r="105" spans="2:9" hidden="1">
      <c r="C105" s="72"/>
      <c r="D105" s="72"/>
      <c r="E105" s="72"/>
      <c r="F105" s="72"/>
      <c r="H105" s="88"/>
      <c r="I105" s="86"/>
    </row>
    <row r="106" spans="2:9" hidden="1">
      <c r="B106" s="73" t="s">
        <v>65</v>
      </c>
      <c r="C106" s="74"/>
      <c r="D106" s="74"/>
      <c r="E106" s="74"/>
      <c r="F106" s="74"/>
      <c r="H106" s="88"/>
      <c r="I106" s="86"/>
    </row>
    <row r="107" spans="2:9" hidden="1">
      <c r="B107" s="1" t="s">
        <v>66</v>
      </c>
      <c r="C107" s="75">
        <v>136</v>
      </c>
      <c r="D107" s="75">
        <v>136</v>
      </c>
      <c r="E107" s="75">
        <v>136</v>
      </c>
      <c r="F107" s="75">
        <v>136</v>
      </c>
      <c r="H107" s="88"/>
      <c r="I107" s="86"/>
    </row>
    <row r="108" spans="2:9" hidden="1">
      <c r="B108" s="1" t="s">
        <v>67</v>
      </c>
      <c r="C108" s="75">
        <v>260</v>
      </c>
      <c r="D108" s="75">
        <v>260</v>
      </c>
      <c r="E108" s="75">
        <v>260</v>
      </c>
      <c r="F108" s="75">
        <v>260</v>
      </c>
      <c r="H108" s="88"/>
      <c r="I108" s="86"/>
    </row>
    <row r="109" spans="2:9" hidden="1">
      <c r="B109" s="1" t="s">
        <v>68</v>
      </c>
      <c r="C109" s="74">
        <v>0</v>
      </c>
      <c r="D109" s="74">
        <v>0</v>
      </c>
      <c r="E109" s="74">
        <v>0</v>
      </c>
      <c r="F109" s="74">
        <v>0</v>
      </c>
      <c r="H109" s="88"/>
      <c r="I109" s="86"/>
    </row>
    <row r="110" spans="2:9" hidden="1">
      <c r="B110" s="1" t="s">
        <v>69</v>
      </c>
      <c r="C110" s="74">
        <v>0</v>
      </c>
      <c r="D110" s="74">
        <v>0</v>
      </c>
      <c r="E110" s="74">
        <v>0</v>
      </c>
      <c r="F110" s="74">
        <v>0</v>
      </c>
      <c r="H110" s="88"/>
      <c r="I110" s="86"/>
    </row>
    <row r="111" spans="2:9" hidden="1">
      <c r="B111" s="1" t="s">
        <v>70</v>
      </c>
      <c r="C111" s="74">
        <v>0</v>
      </c>
      <c r="D111" s="74">
        <v>0</v>
      </c>
      <c r="E111" s="74">
        <v>0</v>
      </c>
      <c r="F111" s="74">
        <v>0</v>
      </c>
      <c r="H111" s="88"/>
      <c r="I111" s="86"/>
    </row>
    <row r="112" spans="2:9" hidden="1">
      <c r="B112" s="1" t="s">
        <v>71</v>
      </c>
      <c r="C112" s="74">
        <v>0</v>
      </c>
      <c r="D112" s="74">
        <v>0</v>
      </c>
      <c r="E112" s="74">
        <v>0</v>
      </c>
      <c r="F112" s="74">
        <v>0</v>
      </c>
      <c r="H112" s="88"/>
      <c r="I112" s="86"/>
    </row>
    <row r="113" spans="2:9" hidden="1">
      <c r="B113" s="76" t="s">
        <v>65</v>
      </c>
      <c r="C113" s="77">
        <f t="shared" ref="C113:D113" si="23">SUM(C107:C112)</f>
        <v>396</v>
      </c>
      <c r="D113" s="77">
        <f t="shared" si="23"/>
        <v>396</v>
      </c>
      <c r="E113" s="77">
        <f t="shared" ref="E113:F113" si="24">SUM(E107:E112)</f>
        <v>396</v>
      </c>
      <c r="F113" s="77">
        <f t="shared" si="24"/>
        <v>396</v>
      </c>
      <c r="H113" s="88"/>
      <c r="I113" s="86"/>
    </row>
    <row r="114" spans="2:9" hidden="1">
      <c r="H114" s="88"/>
      <c r="I114" s="86"/>
    </row>
    <row r="115" spans="2:9">
      <c r="H115" s="88"/>
      <c r="I115" s="86"/>
    </row>
    <row r="116" spans="2:9" ht="15.75" thickBot="1">
      <c r="H116" s="86"/>
      <c r="I116" s="86"/>
    </row>
    <row r="117" spans="2:9" ht="15.75" thickBot="1">
      <c r="B117" s="99" t="s">
        <v>72</v>
      </c>
      <c r="C117" s="90"/>
      <c r="D117" s="79" t="s">
        <v>73</v>
      </c>
      <c r="E117" s="103" t="s">
        <v>74</v>
      </c>
    </row>
    <row r="118" spans="2:9">
      <c r="B118" s="83" t="s">
        <v>54</v>
      </c>
      <c r="C118" s="100">
        <v>7</v>
      </c>
      <c r="D118" s="101"/>
      <c r="E118" s="102"/>
    </row>
    <row r="119" spans="2:9">
      <c r="B119" s="84" t="s">
        <v>75</v>
      </c>
      <c r="C119" s="94">
        <v>12.5</v>
      </c>
      <c r="D119" s="98"/>
      <c r="E119" s="97"/>
    </row>
    <row r="120" spans="2:9">
      <c r="B120" s="84" t="s">
        <v>76</v>
      </c>
      <c r="C120" s="95">
        <v>36</v>
      </c>
      <c r="D120" s="98"/>
      <c r="E120" s="97"/>
      <c r="F120" s="1" t="s">
        <v>77</v>
      </c>
    </row>
    <row r="121" spans="2:9" ht="15.75" thickBot="1">
      <c r="B121" s="85" t="s">
        <v>78</v>
      </c>
      <c r="C121" s="96">
        <f>SUM(C118*C119)*C120</f>
        <v>3150</v>
      </c>
      <c r="D121" s="104">
        <f>C124</f>
        <v>1500</v>
      </c>
      <c r="E121" s="105">
        <f>C121-D121</f>
        <v>1650</v>
      </c>
    </row>
    <row r="122" spans="2:9" ht="15.75" thickBot="1"/>
    <row r="123" spans="2:9" ht="15.75" thickBot="1">
      <c r="B123" s="93" t="s">
        <v>79</v>
      </c>
      <c r="C123" s="91">
        <v>1800</v>
      </c>
      <c r="E123" s="1">
        <f>SUM(30*7.5)</f>
        <v>225</v>
      </c>
    </row>
    <row r="124" spans="2:9" ht="15.75" thickBot="1">
      <c r="B124" s="78" t="s">
        <v>80</v>
      </c>
      <c r="C124" s="92">
        <f>SUM(C123/1.2)</f>
        <v>1500</v>
      </c>
      <c r="E124" s="1">
        <f>SUM(E123)*8</f>
        <v>1800</v>
      </c>
    </row>
    <row r="125" spans="2:9" ht="15.75" thickBot="1"/>
    <row r="126" spans="2:9" ht="15.75" thickBot="1">
      <c r="B126" s="79" t="s">
        <v>81</v>
      </c>
    </row>
    <row r="127" spans="2:9">
      <c r="B127" s="83" t="s">
        <v>54</v>
      </c>
      <c r="C127" s="80">
        <v>7.5</v>
      </c>
    </row>
    <row r="128" spans="2:9">
      <c r="B128" s="84" t="s">
        <v>75</v>
      </c>
      <c r="C128" s="81">
        <v>12.5</v>
      </c>
    </row>
    <row r="129" spans="2:4">
      <c r="B129" s="84" t="s">
        <v>76</v>
      </c>
      <c r="C129" s="82">
        <v>12</v>
      </c>
      <c r="D129" s="1" t="s">
        <v>82</v>
      </c>
    </row>
    <row r="130" spans="2:4" ht="15.75" thickBot="1">
      <c r="B130" s="106" t="s">
        <v>78</v>
      </c>
      <c r="C130" s="107">
        <f>SUM(C127*C128)*C129</f>
        <v>1125</v>
      </c>
    </row>
    <row r="131" spans="2:4" ht="15.75" thickBot="1">
      <c r="B131" s="79" t="s">
        <v>83</v>
      </c>
      <c r="C131" s="92">
        <f>SUM(C35)</f>
        <v>1063</v>
      </c>
    </row>
    <row r="134" spans="2:4">
      <c r="B134" s="1" t="s">
        <v>84</v>
      </c>
    </row>
  </sheetData>
  <mergeCells count="1">
    <mergeCell ref="B2:B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 xr3:uid="{958C4451-9541-5A59-BF78-D2F731DF1C81}">
      <selection activeCell="B12" sqref="B12"/>
    </sheetView>
  </sheetViews>
  <sheetFormatPr defaultRowHeight="15"/>
  <cols>
    <col min="1" max="1" width="16.7109375" customWidth="1"/>
    <col min="2" max="2" width="27.28515625" customWidth="1"/>
  </cols>
  <sheetData>
    <row r="1" spans="1:2" ht="15.75" thickBot="1">
      <c r="A1" s="114" t="s">
        <v>85</v>
      </c>
    </row>
    <row r="2" spans="1:2">
      <c r="A2" s="108" t="s">
        <v>86</v>
      </c>
      <c r="B2" s="109" t="s">
        <v>87</v>
      </c>
    </row>
    <row r="3" spans="1:2">
      <c r="A3" s="110" t="s">
        <v>88</v>
      </c>
      <c r="B3" s="111" t="s">
        <v>89</v>
      </c>
    </row>
    <row r="4" spans="1:2" ht="15.75" thickBot="1">
      <c r="A4" s="112" t="s">
        <v>90</v>
      </c>
      <c r="B4" s="113" t="s">
        <v>91</v>
      </c>
    </row>
    <row r="5" spans="1:2">
      <c r="A5" s="115" t="s">
        <v>92</v>
      </c>
      <c r="B5" s="88" t="s">
        <v>93</v>
      </c>
    </row>
    <row r="7" spans="1:2">
      <c r="A7" s="118" t="s">
        <v>94</v>
      </c>
    </row>
    <row r="8" spans="1:2">
      <c r="A8" s="116" t="s">
        <v>95</v>
      </c>
      <c r="B8" s="116" t="s">
        <v>96</v>
      </c>
    </row>
    <row r="9" spans="1:2">
      <c r="A9" s="117" t="s">
        <v>97</v>
      </c>
      <c r="B9" s="116" t="s">
        <v>98</v>
      </c>
    </row>
    <row r="10" spans="1:2">
      <c r="A10" s="117" t="s">
        <v>99</v>
      </c>
      <c r="B10" s="116" t="s">
        <v>100</v>
      </c>
    </row>
  </sheetData>
  <hyperlinks>
    <hyperlink ref="A8" r:id="rId1" display="mailto:hannalutkin@googlemail.com" xr:uid="{00000000-0004-0000-0100-000000000000}"/>
    <hyperlink ref="A9" r:id="rId2" display="mailto:alicebeaumont1987@gmail.com" xr:uid="{00000000-0004-0000-0100-000001000000}"/>
    <hyperlink ref="A10" r:id="rId3" display="mailto:joannamorley@hotmail.co.uk" xr:uid="{00000000-0004-0000-0100-000002000000}"/>
    <hyperlink ref="B9" r:id="rId4" xr:uid="{00000000-0004-0000-0100-000003000000}"/>
    <hyperlink ref="B10" r:id="rId5" xr:uid="{00000000-0004-0000-0100-000004000000}"/>
    <hyperlink ref="B8" r:id="rId6" xr:uid="{00000000-0004-0000-0100-000005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0129174-c05c-43cc-8e32-21fcbdfe51bb">
      <UserInfo>
        <DisplayName>Kirsty Sutcliffe</DisplayName>
        <AccountId>2331</AccountId>
        <AccountType/>
      </UserInfo>
      <UserInfo>
        <DisplayName>Martin Green</DisplayName>
        <AccountId>47</AccountId>
        <AccountType/>
      </UserInfo>
      <UserInfo>
        <DisplayName>Francesca Hegyi</DisplayName>
        <AccountId>90</AccountId>
        <AccountType/>
      </UserInfo>
      <UserInfo>
        <DisplayName>Sam Hunt</DisplayName>
        <AccountId>50</AccountId>
        <AccountType/>
      </UserInfo>
      <UserInfo>
        <DisplayName>Phil Batty</DisplayName>
        <AccountId>72</AccountId>
        <AccountType/>
      </UserInfo>
      <UserInfo>
        <DisplayName>James Crawford</DisplayName>
        <AccountId>92</AccountId>
        <AccountType/>
      </UserInfo>
    </SharedWithUsers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00F474-B610-46BA-9A25-24B5D54234ED}"/>
</file>

<file path=customXml/itemProps2.xml><?xml version="1.0" encoding="utf-8"?>
<ds:datastoreItem xmlns:ds="http://schemas.openxmlformats.org/officeDocument/2006/customXml" ds:itemID="{D436E3E5-F6AF-4B5B-8BBB-AFF62C188C1C}"/>
</file>

<file path=customXml/itemProps3.xml><?xml version="1.0" encoding="utf-8"?>
<ds:datastoreItem xmlns:ds="http://schemas.openxmlformats.org/officeDocument/2006/customXml" ds:itemID="{54FC03A1-B588-4919-9098-BE43F8CD4B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Atkinsonm</dc:creator>
  <cp:keywords/>
  <dc:description/>
  <cp:lastModifiedBy>Martin Atkinson</cp:lastModifiedBy>
  <cp:revision/>
  <dcterms:created xsi:type="dcterms:W3CDTF">2017-03-07T17:21:58Z</dcterms:created>
  <dcterms:modified xsi:type="dcterms:W3CDTF">2017-04-28T11:11:46Z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