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hull2017.sharepoint.com/Projects/Back to Ours/A_Budget/"/>
    </mc:Choice>
  </mc:AlternateContent>
  <bookViews>
    <workbookView xWindow="0" yWindow="0" windowWidth="28800" windowHeight="12435" tabRatio="847" firstSheet="2" activeTab="2"/>
  </bookViews>
  <sheets>
    <sheet name="Summary" sheetId="1" r:id="rId1"/>
    <sheet name="Area Festivals" sheetId="2" r:id="rId2"/>
    <sheet name="May 17" sheetId="24" r:id="rId3"/>
    <sheet name="Feb 17" sheetId="4" r:id="rId4"/>
    <sheet name="Budget Forecast" sheetId="23" r:id="rId5"/>
    <sheet name="British Film Institute BFI" sheetId="22" r:id="rId6"/>
    <sheet name="Notes" sheetId="5" r:id="rId7"/>
    <sheet name="ZK109.C270" sheetId="25" r:id="rId8"/>
    <sheet name="Sheet3" sheetId="3" state="hidden" r:id="rId9"/>
  </sheets>
  <externalReferences>
    <externalReference r:id="rId10"/>
    <externalReference r:id="rId11"/>
  </externalReferences>
  <definedNames>
    <definedName name="_xlnm.Print_Area" localSheetId="4">'Budget Forecast'!$A$1:$AN$47</definedName>
  </definedNames>
  <calcPr calcId="171026"/>
</workbook>
</file>

<file path=xl/calcChain.xml><?xml version="1.0" encoding="utf-8"?>
<calcChain xmlns="http://schemas.openxmlformats.org/spreadsheetml/2006/main">
  <c r="O14" i="24" l="1"/>
  <c r="Y110" i="24"/>
  <c r="R110" i="24"/>
  <c r="J110" i="24"/>
  <c r="X110" i="24"/>
  <c r="W110" i="24"/>
  <c r="V110" i="24"/>
  <c r="U110" i="24"/>
  <c r="T110" i="24"/>
  <c r="S110" i="24"/>
  <c r="Q110" i="24"/>
  <c r="P110" i="24"/>
  <c r="O110" i="24"/>
  <c r="N110" i="24"/>
  <c r="M110" i="24"/>
  <c r="L110" i="24"/>
  <c r="K110" i="24"/>
  <c r="I110" i="24"/>
  <c r="E110" i="24"/>
  <c r="H110" i="24"/>
  <c r="G110" i="24"/>
  <c r="F110" i="24"/>
  <c r="D110" i="24"/>
  <c r="C110" i="24"/>
  <c r="B110" i="24"/>
  <c r="B18" i="24"/>
  <c r="E18" i="24"/>
  <c r="N95" i="23"/>
  <c r="F17" i="23"/>
  <c r="N94" i="23"/>
  <c r="F18" i="23"/>
  <c r="N97" i="23"/>
  <c r="F19" i="23"/>
  <c r="G28" i="1"/>
  <c r="X18" i="23"/>
  <c r="V17" i="23"/>
  <c r="V24" i="23"/>
  <c r="V8" i="23"/>
  <c r="V6" i="23"/>
  <c r="V4" i="23"/>
  <c r="E8" i="23"/>
  <c r="M97" i="23"/>
  <c r="E19" i="23"/>
  <c r="M94" i="23"/>
  <c r="E18" i="23"/>
  <c r="M95" i="23"/>
  <c r="E17" i="23"/>
  <c r="M96" i="23"/>
  <c r="E15" i="23"/>
  <c r="H18" i="24"/>
  <c r="H14" i="24"/>
  <c r="H19" i="24"/>
  <c r="H16" i="24"/>
  <c r="H24" i="24"/>
  <c r="E14" i="24"/>
  <c r="E19" i="24"/>
  <c r="E16" i="24"/>
  <c r="E24" i="24"/>
  <c r="F18" i="24"/>
  <c r="F14" i="24"/>
  <c r="F19" i="24"/>
  <c r="F16" i="24"/>
  <c r="F24" i="24"/>
  <c r="I18" i="24"/>
  <c r="I14" i="24"/>
  <c r="I19" i="24"/>
  <c r="I16" i="24"/>
  <c r="I24" i="24"/>
  <c r="L18" i="24"/>
  <c r="L14" i="24"/>
  <c r="L19" i="24"/>
  <c r="L16" i="24"/>
  <c r="L24" i="24"/>
  <c r="K18" i="24"/>
  <c r="K14" i="24"/>
  <c r="K19" i="24"/>
  <c r="K16" i="24"/>
  <c r="K24" i="24"/>
  <c r="M18" i="24"/>
  <c r="M14" i="24"/>
  <c r="M19" i="24"/>
  <c r="M16" i="24"/>
  <c r="M24" i="24"/>
  <c r="O18" i="24"/>
  <c r="O19" i="24"/>
  <c r="O16" i="24"/>
  <c r="O24" i="24"/>
  <c r="P18" i="24"/>
  <c r="P14" i="24"/>
  <c r="P19" i="24"/>
  <c r="P16" i="24"/>
  <c r="P24" i="24"/>
  <c r="Q18" i="24"/>
  <c r="Q14" i="24"/>
  <c r="Q19" i="24"/>
  <c r="Q16" i="24"/>
  <c r="Q24" i="24"/>
  <c r="G18" i="24"/>
  <c r="G14" i="24"/>
  <c r="G19" i="24"/>
  <c r="G16" i="24"/>
  <c r="G24" i="24"/>
  <c r="U18" i="24"/>
  <c r="U14" i="24"/>
  <c r="U19" i="24"/>
  <c r="U16" i="24"/>
  <c r="U24" i="24"/>
  <c r="S18" i="24"/>
  <c r="S14" i="24"/>
  <c r="S19" i="24"/>
  <c r="S16" i="24"/>
  <c r="S24" i="24"/>
  <c r="T18" i="24"/>
  <c r="T14" i="24"/>
  <c r="T19" i="24"/>
  <c r="T16" i="24"/>
  <c r="T24" i="24"/>
  <c r="V18" i="24"/>
  <c r="V14" i="24"/>
  <c r="V19" i="24"/>
  <c r="V16" i="24"/>
  <c r="V24" i="24"/>
  <c r="X18" i="24"/>
  <c r="X14" i="24"/>
  <c r="X19" i="24"/>
  <c r="X16" i="24"/>
  <c r="X24" i="24"/>
  <c r="W18" i="24"/>
  <c r="W14" i="24"/>
  <c r="W19" i="24"/>
  <c r="W16" i="24"/>
  <c r="W24" i="24"/>
  <c r="B14" i="24"/>
  <c r="B19" i="24"/>
  <c r="B16" i="24"/>
  <c r="B24" i="24"/>
  <c r="C18" i="24"/>
  <c r="C14" i="24"/>
  <c r="C19" i="24"/>
  <c r="C16" i="24"/>
  <c r="C24" i="24"/>
  <c r="D18" i="24"/>
  <c r="D14" i="24"/>
  <c r="D19" i="24"/>
  <c r="D16" i="24"/>
  <c r="D24" i="24"/>
  <c r="N18" i="24"/>
  <c r="N14" i="24"/>
  <c r="N19" i="24"/>
  <c r="N16" i="24"/>
  <c r="N24" i="24"/>
  <c r="AA24" i="24"/>
  <c r="AA23" i="24"/>
  <c r="AA14" i="24"/>
  <c r="AA12" i="24"/>
  <c r="X136" i="24"/>
  <c r="X117" i="24"/>
  <c r="X123" i="24"/>
  <c r="X125" i="24"/>
  <c r="X104" i="24"/>
  <c r="X98" i="24"/>
  <c r="X93" i="24"/>
  <c r="X87" i="24"/>
  <c r="X74" i="24"/>
  <c r="X79" i="24"/>
  <c r="X81" i="24"/>
  <c r="X21" i="24"/>
  <c r="X22" i="24"/>
  <c r="X26" i="24"/>
  <c r="X65" i="24"/>
  <c r="X66" i="24"/>
  <c r="X67" i="24"/>
  <c r="X28" i="24"/>
  <c r="X68" i="24"/>
  <c r="X69" i="24"/>
  <c r="X27" i="24"/>
  <c r="X29" i="24"/>
  <c r="X43" i="24"/>
  <c r="X52" i="24"/>
  <c r="X54" i="24"/>
  <c r="X32" i="24"/>
  <c r="K136" i="24"/>
  <c r="K117" i="24"/>
  <c r="K123" i="24"/>
  <c r="K125" i="24"/>
  <c r="K104" i="24"/>
  <c r="K98" i="24"/>
  <c r="K93" i="24"/>
  <c r="K87" i="24"/>
  <c r="K74" i="24"/>
  <c r="K79" i="24"/>
  <c r="K81" i="24"/>
  <c r="K21" i="24"/>
  <c r="K22" i="24"/>
  <c r="K26" i="24"/>
  <c r="K65" i="24"/>
  <c r="K66" i="24"/>
  <c r="K67" i="24"/>
  <c r="K28" i="24"/>
  <c r="K68" i="24"/>
  <c r="K69" i="24"/>
  <c r="K27" i="24"/>
  <c r="K29" i="24"/>
  <c r="K43" i="24"/>
  <c r="K52" i="24"/>
  <c r="K54" i="24"/>
  <c r="K32" i="24"/>
  <c r="Q136" i="24"/>
  <c r="Q117" i="24"/>
  <c r="Q123" i="24"/>
  <c r="Q125" i="24"/>
  <c r="Q104" i="24"/>
  <c r="Q98" i="24"/>
  <c r="Q93" i="24"/>
  <c r="Q87" i="24"/>
  <c r="Q74" i="24"/>
  <c r="Q79" i="24"/>
  <c r="Q81" i="24"/>
  <c r="Q21" i="24"/>
  <c r="Q22" i="24"/>
  <c r="Q26" i="24"/>
  <c r="Q65" i="24"/>
  <c r="Q66" i="24"/>
  <c r="Q67" i="24"/>
  <c r="Q28" i="24"/>
  <c r="Q68" i="24"/>
  <c r="Q69" i="24"/>
  <c r="Q27" i="24"/>
  <c r="Q29" i="24"/>
  <c r="Q43" i="24"/>
  <c r="Q52" i="24"/>
  <c r="Q54" i="24"/>
  <c r="Q32" i="24"/>
  <c r="H136" i="24"/>
  <c r="H117" i="24"/>
  <c r="H123" i="24"/>
  <c r="H125" i="24"/>
  <c r="H104" i="24"/>
  <c r="H98" i="24"/>
  <c r="H93" i="24"/>
  <c r="H87" i="24"/>
  <c r="H74" i="24"/>
  <c r="H79" i="24"/>
  <c r="H81" i="24"/>
  <c r="H21" i="24"/>
  <c r="H22" i="24"/>
  <c r="H26" i="24"/>
  <c r="H65" i="24"/>
  <c r="H66" i="24"/>
  <c r="H67" i="24"/>
  <c r="H28" i="24"/>
  <c r="H68" i="24"/>
  <c r="H69" i="24"/>
  <c r="H27" i="24"/>
  <c r="H29" i="24"/>
  <c r="H43" i="24"/>
  <c r="H52" i="24"/>
  <c r="H54" i="24"/>
  <c r="H32" i="24"/>
  <c r="F21" i="24"/>
  <c r="F22" i="24"/>
  <c r="F26" i="24"/>
  <c r="F65" i="24"/>
  <c r="F66" i="24"/>
  <c r="F67" i="24"/>
  <c r="F27" i="24"/>
  <c r="F28" i="24"/>
  <c r="F29" i="24"/>
  <c r="F68" i="24"/>
  <c r="F69" i="24"/>
  <c r="F32" i="24"/>
  <c r="F74" i="24"/>
  <c r="F79" i="24"/>
  <c r="F81" i="24"/>
  <c r="F43" i="24"/>
  <c r="F52" i="24"/>
  <c r="F54" i="24"/>
  <c r="F87" i="24"/>
  <c r="F93" i="24"/>
  <c r="F98" i="24"/>
  <c r="F104" i="24"/>
  <c r="F117" i="24"/>
  <c r="F123" i="24"/>
  <c r="F125" i="24"/>
  <c r="F136" i="24"/>
  <c r="I136" i="24"/>
  <c r="I117" i="24"/>
  <c r="I123" i="24"/>
  <c r="I125" i="24"/>
  <c r="I104" i="24"/>
  <c r="I98" i="24"/>
  <c r="I93" i="24"/>
  <c r="I87" i="24"/>
  <c r="I74" i="24"/>
  <c r="I79" i="24"/>
  <c r="I81" i="24"/>
  <c r="I21" i="24"/>
  <c r="I22" i="24"/>
  <c r="I26" i="24"/>
  <c r="I65" i="24"/>
  <c r="I66" i="24"/>
  <c r="I67" i="24"/>
  <c r="I28" i="24"/>
  <c r="I68" i="24"/>
  <c r="I69" i="24"/>
  <c r="I27" i="24"/>
  <c r="I29" i="24"/>
  <c r="I43" i="24"/>
  <c r="I52" i="24"/>
  <c r="I54" i="24"/>
  <c r="I32" i="24"/>
  <c r="V136" i="24"/>
  <c r="T136" i="24"/>
  <c r="U136" i="24"/>
  <c r="S136" i="24"/>
  <c r="W136" i="24"/>
  <c r="V125" i="24"/>
  <c r="T117" i="24"/>
  <c r="T123" i="24"/>
  <c r="T125" i="24"/>
  <c r="U117" i="24"/>
  <c r="U123" i="24"/>
  <c r="U125" i="24"/>
  <c r="S117" i="24"/>
  <c r="S123" i="24"/>
  <c r="S125" i="24"/>
  <c r="W117" i="24"/>
  <c r="W123" i="24"/>
  <c r="W125" i="24"/>
  <c r="V123" i="24"/>
  <c r="V117" i="24"/>
  <c r="V104" i="24"/>
  <c r="T104" i="24"/>
  <c r="U104" i="24"/>
  <c r="S104" i="24"/>
  <c r="W104" i="24"/>
  <c r="Y98" i="24"/>
  <c r="V98" i="24"/>
  <c r="T98" i="24"/>
  <c r="U98" i="24"/>
  <c r="S98" i="24"/>
  <c r="W98" i="24"/>
  <c r="V93" i="24"/>
  <c r="T93" i="24"/>
  <c r="U93" i="24"/>
  <c r="S93" i="24"/>
  <c r="W93" i="24"/>
  <c r="V87" i="24"/>
  <c r="T87" i="24"/>
  <c r="U87" i="24"/>
  <c r="S87" i="24"/>
  <c r="W87" i="24"/>
  <c r="V74" i="24"/>
  <c r="V79" i="24"/>
  <c r="V81" i="24"/>
  <c r="T74" i="24"/>
  <c r="T79" i="24"/>
  <c r="T81" i="24"/>
  <c r="U74" i="24"/>
  <c r="U79" i="24"/>
  <c r="U81" i="24"/>
  <c r="S74" i="24"/>
  <c r="S79" i="24"/>
  <c r="S81" i="24"/>
  <c r="W74" i="24"/>
  <c r="W79" i="24"/>
  <c r="W81" i="24"/>
  <c r="V21" i="24"/>
  <c r="V22" i="24"/>
  <c r="V26" i="24"/>
  <c r="V65" i="24"/>
  <c r="V66" i="24"/>
  <c r="V67" i="24"/>
  <c r="V28" i="24"/>
  <c r="V68" i="24"/>
  <c r="V69" i="24"/>
  <c r="T21" i="24"/>
  <c r="T22" i="24"/>
  <c r="T26" i="24"/>
  <c r="T65" i="24"/>
  <c r="T66" i="24"/>
  <c r="T67" i="24"/>
  <c r="T28" i="24"/>
  <c r="T68" i="24"/>
  <c r="T69" i="24"/>
  <c r="U21" i="24"/>
  <c r="U22" i="24"/>
  <c r="U26" i="24"/>
  <c r="U65" i="24"/>
  <c r="U66" i="24"/>
  <c r="U67" i="24"/>
  <c r="U28" i="24"/>
  <c r="U68" i="24"/>
  <c r="U69" i="24"/>
  <c r="S21" i="24"/>
  <c r="S22" i="24"/>
  <c r="S26" i="24"/>
  <c r="S65" i="24"/>
  <c r="S66" i="24"/>
  <c r="S67" i="24"/>
  <c r="S28" i="24"/>
  <c r="S68" i="24"/>
  <c r="S69" i="24"/>
  <c r="W21" i="24"/>
  <c r="W22" i="24"/>
  <c r="W26" i="24"/>
  <c r="W65" i="24"/>
  <c r="W66" i="24"/>
  <c r="W67" i="24"/>
  <c r="W28" i="24"/>
  <c r="W68" i="24"/>
  <c r="W69" i="24"/>
  <c r="Y29" i="24"/>
  <c r="Y52" i="24"/>
  <c r="Y54" i="24"/>
  <c r="V27" i="24"/>
  <c r="V29" i="24"/>
  <c r="V43" i="24"/>
  <c r="V52" i="24"/>
  <c r="V54" i="24"/>
  <c r="T27" i="24"/>
  <c r="T29" i="24"/>
  <c r="T43" i="24"/>
  <c r="T52" i="24"/>
  <c r="T54" i="24"/>
  <c r="U27" i="24"/>
  <c r="U29" i="24"/>
  <c r="U43" i="24"/>
  <c r="U52" i="24"/>
  <c r="U54" i="24"/>
  <c r="S27" i="24"/>
  <c r="S29" i="24"/>
  <c r="S43" i="24"/>
  <c r="S52" i="24"/>
  <c r="S54" i="24"/>
  <c r="W27" i="24"/>
  <c r="W29" i="24"/>
  <c r="W43" i="24"/>
  <c r="W52" i="24"/>
  <c r="W54" i="24"/>
  <c r="V32" i="24"/>
  <c r="T32" i="24"/>
  <c r="U32" i="24"/>
  <c r="S32" i="24"/>
  <c r="W32" i="24"/>
  <c r="C123" i="24"/>
  <c r="C117" i="24"/>
  <c r="C125" i="24"/>
  <c r="E125" i="24"/>
  <c r="D123" i="24"/>
  <c r="D117" i="24"/>
  <c r="D125" i="24"/>
  <c r="G123" i="24"/>
  <c r="G117" i="24"/>
  <c r="G125" i="24"/>
  <c r="B123" i="24"/>
  <c r="B117" i="24"/>
  <c r="B125" i="24"/>
  <c r="O125" i="24"/>
  <c r="P123" i="24"/>
  <c r="P117" i="24"/>
  <c r="P125" i="24"/>
  <c r="M123" i="24"/>
  <c r="M117" i="24"/>
  <c r="M125" i="24"/>
  <c r="N123" i="24"/>
  <c r="N117" i="24"/>
  <c r="N125" i="24"/>
  <c r="L123" i="24"/>
  <c r="L117" i="24"/>
  <c r="L125" i="24"/>
  <c r="E123" i="24"/>
  <c r="O123" i="24"/>
  <c r="C104" i="24"/>
  <c r="E104" i="24"/>
  <c r="D104" i="24"/>
  <c r="G104" i="24"/>
  <c r="B104" i="24"/>
  <c r="O104" i="24"/>
  <c r="P104" i="24"/>
  <c r="M104" i="24"/>
  <c r="N104" i="24"/>
  <c r="L104" i="24"/>
  <c r="J98" i="24"/>
  <c r="C98" i="24"/>
  <c r="E98" i="24"/>
  <c r="D98" i="24"/>
  <c r="G98" i="24"/>
  <c r="B98" i="24"/>
  <c r="R98" i="24"/>
  <c r="O98" i="24"/>
  <c r="P98" i="24"/>
  <c r="M98" i="24"/>
  <c r="N98" i="24"/>
  <c r="L98" i="24"/>
  <c r="C93" i="24"/>
  <c r="E93" i="24"/>
  <c r="D93" i="24"/>
  <c r="G93" i="24"/>
  <c r="B93" i="24"/>
  <c r="O93" i="24"/>
  <c r="P93" i="24"/>
  <c r="M93" i="24"/>
  <c r="N93" i="24"/>
  <c r="L93" i="24"/>
  <c r="C87" i="24"/>
  <c r="E87" i="24"/>
  <c r="D87" i="24"/>
  <c r="G87" i="24"/>
  <c r="B87" i="24"/>
  <c r="O87" i="24"/>
  <c r="P87" i="24"/>
  <c r="M87" i="24"/>
  <c r="N87" i="24"/>
  <c r="L87" i="24"/>
  <c r="C74" i="24"/>
  <c r="E74" i="24"/>
  <c r="D74" i="24"/>
  <c r="G74" i="24"/>
  <c r="B74" i="24"/>
  <c r="O74" i="24"/>
  <c r="N74" i="24"/>
  <c r="M74" i="24"/>
  <c r="P74" i="24"/>
  <c r="L74" i="24"/>
  <c r="V27" i="23"/>
  <c r="V15" i="23"/>
  <c r="E22" i="23"/>
  <c r="E29" i="23"/>
  <c r="E32" i="23"/>
  <c r="H28" i="1"/>
  <c r="H20" i="1"/>
  <c r="N96" i="23"/>
  <c r="N98" i="23"/>
  <c r="M98" i="23"/>
  <c r="E38" i="23"/>
  <c r="V19" i="23"/>
  <c r="W9" i="23"/>
  <c r="N78" i="23"/>
  <c r="M78" i="23"/>
  <c r="AN13" i="23"/>
  <c r="N8" i="23"/>
  <c r="P13" i="23"/>
  <c r="K13" i="23"/>
  <c r="E60" i="23"/>
  <c r="F60" i="23"/>
  <c r="B60" i="23"/>
  <c r="C60" i="23"/>
  <c r="A8" i="23"/>
  <c r="B72" i="23"/>
  <c r="C72" i="23"/>
  <c r="E72" i="23"/>
  <c r="F72" i="23"/>
  <c r="B73" i="23"/>
  <c r="C73" i="23"/>
  <c r="E73" i="23"/>
  <c r="F73" i="23"/>
  <c r="E21" i="24"/>
  <c r="E22" i="24"/>
  <c r="E26" i="24"/>
  <c r="E65" i="24"/>
  <c r="E66" i="24"/>
  <c r="E67" i="24"/>
  <c r="E27" i="24"/>
  <c r="E28" i="24"/>
  <c r="E29" i="24"/>
  <c r="O21" i="24"/>
  <c r="O22" i="24"/>
  <c r="O26" i="24"/>
  <c r="O65" i="24"/>
  <c r="O66" i="24"/>
  <c r="O67" i="24"/>
  <c r="O27" i="24"/>
  <c r="O28" i="24"/>
  <c r="O29" i="24"/>
  <c r="L21" i="24"/>
  <c r="L22" i="24"/>
  <c r="L26" i="24"/>
  <c r="N21" i="24"/>
  <c r="N22" i="24"/>
  <c r="N26" i="24"/>
  <c r="M21" i="24"/>
  <c r="M22" i="24"/>
  <c r="M26" i="24"/>
  <c r="P21" i="24"/>
  <c r="P22" i="24"/>
  <c r="P26" i="24"/>
  <c r="B21" i="24"/>
  <c r="B22" i="24"/>
  <c r="B26" i="24"/>
  <c r="G21" i="24"/>
  <c r="G22" i="24"/>
  <c r="G26" i="24"/>
  <c r="D21" i="24"/>
  <c r="D22" i="24"/>
  <c r="D26" i="24"/>
  <c r="C21" i="24"/>
  <c r="C22" i="24"/>
  <c r="C26" i="24"/>
  <c r="AB26" i="24"/>
  <c r="L28" i="24"/>
  <c r="N28" i="24"/>
  <c r="M28" i="24"/>
  <c r="P28" i="24"/>
  <c r="B28" i="24"/>
  <c r="G28" i="24"/>
  <c r="D28" i="24"/>
  <c r="C28" i="24"/>
  <c r="AB28" i="24"/>
  <c r="AB29" i="24"/>
  <c r="P21" i="1"/>
  <c r="Q21" i="1"/>
  <c r="O22" i="1"/>
  <c r="P22" i="1"/>
  <c r="Q22" i="1"/>
  <c r="O23" i="1"/>
  <c r="P23" i="1"/>
  <c r="Q23" i="1"/>
  <c r="G20" i="1"/>
  <c r="G21" i="1"/>
  <c r="G22" i="1"/>
  <c r="G23" i="1"/>
  <c r="G25" i="1"/>
  <c r="G4" i="1"/>
  <c r="F27" i="23"/>
  <c r="G14" i="1"/>
  <c r="E28" i="23"/>
  <c r="C26" i="25"/>
  <c r="C8" i="25"/>
  <c r="B26" i="25"/>
  <c r="B8" i="25"/>
  <c r="W25" i="23"/>
  <c r="W42" i="23"/>
  <c r="AN8" i="23"/>
  <c r="G41" i="1"/>
  <c r="H41" i="1"/>
  <c r="AN39" i="23"/>
  <c r="AN40" i="23"/>
  <c r="AM42" i="23"/>
  <c r="AL42" i="23"/>
  <c r="AK42" i="23"/>
  <c r="AJ42" i="23"/>
  <c r="AI42" i="23"/>
  <c r="AH42" i="23"/>
  <c r="AG11" i="23"/>
  <c r="AG42" i="23"/>
  <c r="AF42" i="23"/>
  <c r="AE42" i="23"/>
  <c r="AD42" i="23"/>
  <c r="AC10" i="23"/>
  <c r="AC42" i="23"/>
  <c r="AB42" i="23"/>
  <c r="AA42" i="23"/>
  <c r="Z42" i="23"/>
  <c r="Y42" i="23"/>
  <c r="X42" i="23"/>
  <c r="V42" i="23"/>
  <c r="U42" i="23"/>
  <c r="AN27" i="23"/>
  <c r="S38" i="23"/>
  <c r="AN38" i="23"/>
  <c r="T42" i="23"/>
  <c r="S4" i="23"/>
  <c r="S6" i="23"/>
  <c r="S42" i="23"/>
  <c r="AN6" i="23"/>
  <c r="R42" i="23"/>
  <c r="Q42" i="23"/>
  <c r="O42" i="23"/>
  <c r="N10" i="23"/>
  <c r="N11" i="23"/>
  <c r="N42" i="23"/>
  <c r="M42" i="23"/>
  <c r="A38" i="23"/>
  <c r="L38" i="23"/>
  <c r="L39" i="23"/>
  <c r="L40" i="23"/>
  <c r="L42" i="23"/>
  <c r="P40" i="23"/>
  <c r="AP40" i="23"/>
  <c r="K4" i="23"/>
  <c r="K5" i="23"/>
  <c r="K6" i="23"/>
  <c r="K7" i="23"/>
  <c r="K8" i="23"/>
  <c r="K9" i="23"/>
  <c r="K10" i="23"/>
  <c r="K11" i="23"/>
  <c r="K12" i="23"/>
  <c r="K14" i="23"/>
  <c r="K15" i="23"/>
  <c r="K16" i="23"/>
  <c r="K17" i="23"/>
  <c r="K18" i="23"/>
  <c r="K19" i="23"/>
  <c r="K20" i="23"/>
  <c r="K21" i="23"/>
  <c r="K22" i="23"/>
  <c r="K23" i="23"/>
  <c r="K24" i="23"/>
  <c r="K25" i="23"/>
  <c r="K26" i="23"/>
  <c r="K27" i="23"/>
  <c r="K28" i="23"/>
  <c r="K29" i="23"/>
  <c r="K30" i="23"/>
  <c r="K31" i="23"/>
  <c r="K32" i="23"/>
  <c r="K33" i="23"/>
  <c r="K34" i="23"/>
  <c r="K35" i="23"/>
  <c r="K36" i="23"/>
  <c r="K37" i="23"/>
  <c r="K38" i="23"/>
  <c r="J42" i="23"/>
  <c r="I42" i="23"/>
  <c r="H42" i="23"/>
  <c r="G42" i="23"/>
  <c r="F42" i="23"/>
  <c r="E42" i="23"/>
  <c r="A10" i="23"/>
  <c r="A11" i="23"/>
  <c r="A25" i="23"/>
  <c r="A42" i="23"/>
  <c r="A44" i="23"/>
  <c r="G15" i="1"/>
  <c r="H15" i="1"/>
  <c r="H14" i="1"/>
  <c r="H21" i="1"/>
  <c r="H22" i="1"/>
  <c r="H23" i="1"/>
  <c r="H25" i="1"/>
  <c r="H4" i="1"/>
  <c r="G24" i="1"/>
  <c r="H24" i="1"/>
  <c r="G43" i="1"/>
  <c r="H43" i="1"/>
  <c r="G36" i="1"/>
  <c r="H36" i="1"/>
  <c r="G35" i="1"/>
  <c r="H35" i="1"/>
  <c r="G42" i="1"/>
  <c r="H42" i="1"/>
  <c r="E56" i="23"/>
  <c r="F56" i="23"/>
  <c r="E57" i="23"/>
  <c r="F57" i="23"/>
  <c r="E58" i="23"/>
  <c r="F58" i="23"/>
  <c r="E59" i="23"/>
  <c r="F59" i="23"/>
  <c r="E61" i="23"/>
  <c r="F61" i="23"/>
  <c r="E62" i="23"/>
  <c r="F62" i="23"/>
  <c r="E63" i="23"/>
  <c r="F63" i="23"/>
  <c r="E64" i="23"/>
  <c r="F64" i="23"/>
  <c r="E65" i="23"/>
  <c r="F65" i="23"/>
  <c r="E66" i="23"/>
  <c r="F66" i="23"/>
  <c r="E67" i="23"/>
  <c r="F67" i="23"/>
  <c r="E68" i="23"/>
  <c r="F68" i="23"/>
  <c r="E69" i="23"/>
  <c r="F69" i="23"/>
  <c r="E70" i="23"/>
  <c r="F70" i="23"/>
  <c r="E71" i="23"/>
  <c r="F71" i="23"/>
  <c r="E55" i="23"/>
  <c r="E74" i="23"/>
  <c r="B71" i="23"/>
  <c r="C71" i="23"/>
  <c r="B56" i="23"/>
  <c r="C56" i="23"/>
  <c r="B57" i="23"/>
  <c r="C57" i="23"/>
  <c r="B58" i="23"/>
  <c r="C58" i="23"/>
  <c r="B59" i="23"/>
  <c r="C59" i="23"/>
  <c r="B61" i="23"/>
  <c r="C61" i="23"/>
  <c r="B62" i="23"/>
  <c r="C62" i="23"/>
  <c r="B63" i="23"/>
  <c r="C63" i="23"/>
  <c r="B64" i="23"/>
  <c r="C64" i="23"/>
  <c r="B65" i="23"/>
  <c r="C65" i="23"/>
  <c r="B66" i="23"/>
  <c r="C66" i="23"/>
  <c r="B67" i="23"/>
  <c r="C67" i="23"/>
  <c r="B68" i="23"/>
  <c r="C68" i="23"/>
  <c r="B69" i="23"/>
  <c r="C69" i="23"/>
  <c r="B70" i="23"/>
  <c r="C70" i="23"/>
  <c r="B55" i="23"/>
  <c r="O6" i="1"/>
  <c r="AB31" i="4"/>
  <c r="L136" i="24"/>
  <c r="N136" i="24"/>
  <c r="M136" i="24"/>
  <c r="P136" i="24"/>
  <c r="O136" i="24"/>
  <c r="B136" i="24"/>
  <c r="G136" i="24"/>
  <c r="D136" i="24"/>
  <c r="E136" i="24"/>
  <c r="C136" i="24"/>
  <c r="B36" i="1"/>
  <c r="D36" i="1"/>
  <c r="B37" i="1"/>
  <c r="D37" i="1"/>
  <c r="B38" i="1"/>
  <c r="D38" i="1"/>
  <c r="B39" i="1"/>
  <c r="D39" i="1"/>
  <c r="B40" i="1"/>
  <c r="D40" i="1"/>
  <c r="B41" i="1"/>
  <c r="D41" i="1"/>
  <c r="B42" i="1"/>
  <c r="D42" i="1"/>
  <c r="B43" i="1"/>
  <c r="D43" i="1"/>
  <c r="B35" i="1"/>
  <c r="D35" i="1"/>
  <c r="B21" i="1"/>
  <c r="AC31" i="24"/>
  <c r="C21" i="1"/>
  <c r="C22" i="1"/>
  <c r="C23" i="1"/>
  <c r="C25" i="1"/>
  <c r="C4" i="1"/>
  <c r="B20" i="1"/>
  <c r="D20" i="1"/>
  <c r="E20" i="1"/>
  <c r="J83" i="2"/>
  <c r="G83" i="2"/>
  <c r="K83" i="2"/>
  <c r="O83" i="2"/>
  <c r="S83" i="2"/>
  <c r="R83" i="2"/>
  <c r="T83" i="2"/>
  <c r="J84" i="2"/>
  <c r="G84" i="2"/>
  <c r="K84" i="2"/>
  <c r="O84" i="2"/>
  <c r="S84" i="2"/>
  <c r="I85" i="2"/>
  <c r="G85" i="2"/>
  <c r="K85" i="2"/>
  <c r="O85" i="2"/>
  <c r="G86" i="2"/>
  <c r="K86" i="2"/>
  <c r="O86" i="2"/>
  <c r="S86" i="2"/>
  <c r="T86" i="2"/>
  <c r="T119" i="2"/>
  <c r="G87" i="2"/>
  <c r="K87" i="2"/>
  <c r="J88" i="2"/>
  <c r="G88" i="2"/>
  <c r="K88" i="2"/>
  <c r="L88" i="2"/>
  <c r="J89" i="2"/>
  <c r="G89" i="2"/>
  <c r="K89" i="2"/>
  <c r="O89" i="2"/>
  <c r="S89" i="2"/>
  <c r="J75" i="2"/>
  <c r="G75" i="2"/>
  <c r="K75" i="2"/>
  <c r="L75" i="2"/>
  <c r="O75" i="2"/>
  <c r="S75" i="2"/>
  <c r="J76" i="2"/>
  <c r="G76" i="2"/>
  <c r="K76" i="2"/>
  <c r="L76" i="2"/>
  <c r="O76" i="2"/>
  <c r="S76" i="2"/>
  <c r="J77" i="2"/>
  <c r="G77" i="2"/>
  <c r="K77" i="2"/>
  <c r="O77" i="2"/>
  <c r="S77" i="2"/>
  <c r="J78" i="2"/>
  <c r="G78" i="2"/>
  <c r="K78" i="2"/>
  <c r="O78" i="2"/>
  <c r="J79" i="2"/>
  <c r="G79" i="2"/>
  <c r="K79" i="2"/>
  <c r="L79" i="2"/>
  <c r="O79" i="2"/>
  <c r="I66" i="2"/>
  <c r="I21" i="2"/>
  <c r="I34" i="2"/>
  <c r="I35" i="2"/>
  <c r="I36" i="2"/>
  <c r="I37" i="2"/>
  <c r="I53" i="2"/>
  <c r="I67" i="2"/>
  <c r="I68" i="2"/>
  <c r="I69" i="2"/>
  <c r="N19" i="2"/>
  <c r="G19" i="2"/>
  <c r="K19" i="2"/>
  <c r="O19" i="2"/>
  <c r="P19" i="2"/>
  <c r="N20" i="2"/>
  <c r="G20" i="2"/>
  <c r="K20" i="2"/>
  <c r="O20" i="2"/>
  <c r="P20" i="2"/>
  <c r="M21" i="2"/>
  <c r="G21" i="2"/>
  <c r="K21" i="2"/>
  <c r="O21" i="2"/>
  <c r="P21" i="2"/>
  <c r="G22" i="2"/>
  <c r="K22" i="2"/>
  <c r="O22" i="2"/>
  <c r="P22" i="2"/>
  <c r="G23" i="2"/>
  <c r="K23" i="2"/>
  <c r="O23" i="2"/>
  <c r="P23" i="2"/>
  <c r="N24" i="2"/>
  <c r="G24" i="2"/>
  <c r="K24" i="2"/>
  <c r="O24" i="2"/>
  <c r="P24" i="2"/>
  <c r="N25" i="2"/>
  <c r="G25" i="2"/>
  <c r="K25" i="2"/>
  <c r="O25" i="2"/>
  <c r="P25" i="2"/>
  <c r="P26" i="2"/>
  <c r="N11" i="2"/>
  <c r="G11" i="2"/>
  <c r="K11" i="2"/>
  <c r="O11" i="2"/>
  <c r="P11" i="2"/>
  <c r="N12" i="2"/>
  <c r="G12" i="2"/>
  <c r="K12" i="2"/>
  <c r="O12" i="2"/>
  <c r="P12" i="2"/>
  <c r="N13" i="2"/>
  <c r="G13" i="2"/>
  <c r="K13" i="2"/>
  <c r="O13" i="2"/>
  <c r="P13" i="2"/>
  <c r="N14" i="2"/>
  <c r="G14" i="2"/>
  <c r="K14" i="2"/>
  <c r="O14" i="2"/>
  <c r="P14" i="2"/>
  <c r="N15" i="2"/>
  <c r="G15" i="2"/>
  <c r="K15" i="2"/>
  <c r="O15" i="2"/>
  <c r="P15" i="2"/>
  <c r="P16" i="2"/>
  <c r="M2" i="2"/>
  <c r="N2" i="2"/>
  <c r="G2" i="2"/>
  <c r="K2" i="2"/>
  <c r="O2" i="2"/>
  <c r="P2" i="2"/>
  <c r="M3" i="2"/>
  <c r="N3" i="2"/>
  <c r="G3" i="2"/>
  <c r="K3" i="2"/>
  <c r="O3" i="2"/>
  <c r="P3" i="2"/>
  <c r="M4" i="2"/>
  <c r="G4" i="2"/>
  <c r="K4" i="2"/>
  <c r="O4" i="2"/>
  <c r="P4" i="2"/>
  <c r="M5" i="2"/>
  <c r="N5" i="2"/>
  <c r="C5" i="2"/>
  <c r="G5" i="2"/>
  <c r="K5" i="2"/>
  <c r="O5" i="2"/>
  <c r="P5" i="2"/>
  <c r="N6" i="2"/>
  <c r="K6" i="2"/>
  <c r="O6" i="2"/>
  <c r="P6" i="2"/>
  <c r="P8" i="2"/>
  <c r="P28" i="2"/>
  <c r="M34" i="2"/>
  <c r="N34" i="2"/>
  <c r="G34" i="2"/>
  <c r="K34" i="2"/>
  <c r="O34" i="2"/>
  <c r="P34" i="2"/>
  <c r="M35" i="2"/>
  <c r="N35" i="2"/>
  <c r="G35" i="2"/>
  <c r="K35" i="2"/>
  <c r="O35" i="2"/>
  <c r="P35" i="2"/>
  <c r="M36" i="2"/>
  <c r="G36" i="2"/>
  <c r="K36" i="2"/>
  <c r="O36" i="2"/>
  <c r="P36" i="2"/>
  <c r="M37" i="2"/>
  <c r="N37" i="2"/>
  <c r="C37" i="2"/>
  <c r="G37" i="2"/>
  <c r="K37" i="2"/>
  <c r="O37" i="2"/>
  <c r="P37" i="2"/>
  <c r="N38" i="2"/>
  <c r="O38" i="2"/>
  <c r="P38" i="2"/>
  <c r="P40" i="2"/>
  <c r="N43" i="2"/>
  <c r="G43" i="2"/>
  <c r="K43" i="2"/>
  <c r="O43" i="2"/>
  <c r="P43" i="2"/>
  <c r="N44" i="2"/>
  <c r="G44" i="2"/>
  <c r="K44" i="2"/>
  <c r="O44" i="2"/>
  <c r="P44" i="2"/>
  <c r="N45" i="2"/>
  <c r="G45" i="2"/>
  <c r="K45" i="2"/>
  <c r="O45" i="2"/>
  <c r="P45" i="2"/>
  <c r="N46" i="2"/>
  <c r="G46" i="2"/>
  <c r="K46" i="2"/>
  <c r="O46" i="2"/>
  <c r="P46" i="2"/>
  <c r="N47" i="2"/>
  <c r="G47" i="2"/>
  <c r="K47" i="2"/>
  <c r="O47" i="2"/>
  <c r="P47" i="2"/>
  <c r="P48" i="2"/>
  <c r="N51" i="2"/>
  <c r="G51" i="2"/>
  <c r="K51" i="2"/>
  <c r="O51" i="2"/>
  <c r="P51" i="2"/>
  <c r="N52" i="2"/>
  <c r="G52" i="2"/>
  <c r="K52" i="2"/>
  <c r="O52" i="2"/>
  <c r="P52" i="2"/>
  <c r="M53" i="2"/>
  <c r="G53" i="2"/>
  <c r="K53" i="2"/>
  <c r="O53" i="2"/>
  <c r="P53" i="2"/>
  <c r="G54" i="2"/>
  <c r="K54" i="2"/>
  <c r="O54" i="2"/>
  <c r="P54" i="2"/>
  <c r="G55" i="2"/>
  <c r="K55" i="2"/>
  <c r="O55" i="2"/>
  <c r="P55" i="2"/>
  <c r="N56" i="2"/>
  <c r="G56" i="2"/>
  <c r="K56" i="2"/>
  <c r="O56" i="2"/>
  <c r="P56" i="2"/>
  <c r="N57" i="2"/>
  <c r="G57" i="2"/>
  <c r="K57" i="2"/>
  <c r="O57" i="2"/>
  <c r="P57" i="2"/>
  <c r="P58" i="2"/>
  <c r="P60" i="2"/>
  <c r="M66" i="2"/>
  <c r="N66" i="2"/>
  <c r="G66" i="2"/>
  <c r="K66" i="2"/>
  <c r="O66" i="2"/>
  <c r="P66" i="2"/>
  <c r="M67" i="2"/>
  <c r="N67" i="2"/>
  <c r="G67" i="2"/>
  <c r="K67" i="2"/>
  <c r="O67" i="2"/>
  <c r="P67" i="2"/>
  <c r="M68" i="2"/>
  <c r="G68" i="2"/>
  <c r="K68" i="2"/>
  <c r="O68" i="2"/>
  <c r="P68" i="2"/>
  <c r="M69" i="2"/>
  <c r="N69" i="2"/>
  <c r="C69" i="2"/>
  <c r="G69" i="2"/>
  <c r="K69" i="2"/>
  <c r="O69" i="2"/>
  <c r="P69" i="2"/>
  <c r="N70" i="2"/>
  <c r="O70" i="2"/>
  <c r="P70" i="2"/>
  <c r="P72" i="2"/>
  <c r="N75" i="2"/>
  <c r="P75" i="2"/>
  <c r="N76" i="2"/>
  <c r="P76" i="2"/>
  <c r="N77" i="2"/>
  <c r="P77" i="2"/>
  <c r="N78" i="2"/>
  <c r="P78" i="2"/>
  <c r="N79" i="2"/>
  <c r="P79" i="2"/>
  <c r="P80" i="2"/>
  <c r="N83" i="2"/>
  <c r="P83" i="2"/>
  <c r="N84" i="2"/>
  <c r="P84" i="2"/>
  <c r="M85" i="2"/>
  <c r="P85" i="2"/>
  <c r="P86" i="2"/>
  <c r="O87" i="2"/>
  <c r="P87" i="2"/>
  <c r="N88" i="2"/>
  <c r="O88" i="2"/>
  <c r="P88" i="2"/>
  <c r="N89" i="2"/>
  <c r="P89" i="2"/>
  <c r="P90" i="2"/>
  <c r="P92" i="2"/>
  <c r="P97" i="2"/>
  <c r="P99" i="2"/>
  <c r="P100" i="2"/>
  <c r="P101" i="2"/>
  <c r="P102" i="2"/>
  <c r="P103" i="2"/>
  <c r="P114" i="2"/>
  <c r="J66" i="2"/>
  <c r="S66" i="2"/>
  <c r="J67" i="2"/>
  <c r="L67" i="2"/>
  <c r="S68" i="2"/>
  <c r="Q68" i="2"/>
  <c r="T68" i="2"/>
  <c r="T101" i="2"/>
  <c r="J69" i="2"/>
  <c r="S69" i="2"/>
  <c r="J70" i="2"/>
  <c r="L70" i="2"/>
  <c r="J51" i="2"/>
  <c r="J52" i="2"/>
  <c r="S54" i="2"/>
  <c r="J56" i="2"/>
  <c r="J57" i="2"/>
  <c r="J43" i="2"/>
  <c r="S43" i="2"/>
  <c r="J44" i="2"/>
  <c r="S44" i="2"/>
  <c r="J45" i="2"/>
  <c r="L45" i="2"/>
  <c r="S45" i="2"/>
  <c r="J46" i="2"/>
  <c r="L46" i="2"/>
  <c r="J47" i="2"/>
  <c r="J34" i="2"/>
  <c r="S34" i="2"/>
  <c r="J35" i="2"/>
  <c r="J37" i="2"/>
  <c r="S37" i="2"/>
  <c r="J38" i="2"/>
  <c r="L38" i="2"/>
  <c r="J19" i="2"/>
  <c r="J20" i="2"/>
  <c r="L22" i="2"/>
  <c r="J24" i="2"/>
  <c r="L24" i="2"/>
  <c r="J25" i="2"/>
  <c r="L25" i="2"/>
  <c r="S25" i="2"/>
  <c r="J11" i="2"/>
  <c r="S11" i="2"/>
  <c r="J12" i="2"/>
  <c r="S12" i="2"/>
  <c r="J13" i="2"/>
  <c r="L13" i="2"/>
  <c r="S13" i="2"/>
  <c r="J14" i="2"/>
  <c r="L14" i="2"/>
  <c r="J15" i="2"/>
  <c r="S15" i="2"/>
  <c r="R15" i="2"/>
  <c r="T15" i="2"/>
  <c r="I2" i="2"/>
  <c r="J2" i="2"/>
  <c r="S2" i="2"/>
  <c r="I3" i="2"/>
  <c r="J3" i="2"/>
  <c r="S3" i="2"/>
  <c r="I4" i="2"/>
  <c r="S4" i="2"/>
  <c r="I5" i="2"/>
  <c r="J5" i="2"/>
  <c r="S5" i="2"/>
  <c r="J6" i="2"/>
  <c r="L6" i="2"/>
  <c r="P118" i="2"/>
  <c r="S88" i="2"/>
  <c r="P110" i="2"/>
  <c r="P112" i="2"/>
  <c r="S67" i="2"/>
  <c r="S70" i="2"/>
  <c r="S35" i="2"/>
  <c r="S38" i="2"/>
  <c r="S14" i="2"/>
  <c r="S6" i="2"/>
  <c r="R84" i="2"/>
  <c r="Q85" i="2"/>
  <c r="S85" i="2"/>
  <c r="R88" i="2"/>
  <c r="T88" i="2"/>
  <c r="T121" i="2"/>
  <c r="R89" i="2"/>
  <c r="R75" i="2"/>
  <c r="T75" i="2"/>
  <c r="R76" i="2"/>
  <c r="R77" i="2"/>
  <c r="R78" i="2"/>
  <c r="R79" i="2"/>
  <c r="S79" i="2"/>
  <c r="T79" i="2"/>
  <c r="T112" i="2"/>
  <c r="Q66" i="2"/>
  <c r="R66" i="2"/>
  <c r="T66" i="2"/>
  <c r="T99" i="2"/>
  <c r="Q67" i="2"/>
  <c r="R67" i="2"/>
  <c r="T67" i="2"/>
  <c r="T100" i="2"/>
  <c r="Q69" i="2"/>
  <c r="R69" i="2"/>
  <c r="R70" i="2"/>
  <c r="T70" i="2"/>
  <c r="T103" i="2"/>
  <c r="R51" i="2"/>
  <c r="R52" i="2"/>
  <c r="Q53" i="2"/>
  <c r="S53" i="2"/>
  <c r="T54" i="2"/>
  <c r="R56" i="2"/>
  <c r="R57" i="2"/>
  <c r="S57" i="2"/>
  <c r="T57" i="2"/>
  <c r="R43" i="2"/>
  <c r="T43" i="2"/>
  <c r="R44" i="2"/>
  <c r="R45" i="2"/>
  <c r="T45" i="2"/>
  <c r="R46" i="2"/>
  <c r="R47" i="2"/>
  <c r="S47" i="2"/>
  <c r="T47" i="2"/>
  <c r="Q34" i="2"/>
  <c r="R34" i="2"/>
  <c r="T34" i="2"/>
  <c r="Q35" i="2"/>
  <c r="R35" i="2"/>
  <c r="T35" i="2"/>
  <c r="Q36" i="2"/>
  <c r="S36" i="2"/>
  <c r="T36" i="2"/>
  <c r="Q37" i="2"/>
  <c r="R37" i="2"/>
  <c r="R38" i="2"/>
  <c r="T38" i="2"/>
  <c r="R19" i="2"/>
  <c r="R20" i="2"/>
  <c r="Q21" i="2"/>
  <c r="R24" i="2"/>
  <c r="R25" i="2"/>
  <c r="R11" i="2"/>
  <c r="T11" i="2"/>
  <c r="R12" i="2"/>
  <c r="R13" i="2"/>
  <c r="T13" i="2"/>
  <c r="R14" i="2"/>
  <c r="T14" i="2"/>
  <c r="Q2" i="2"/>
  <c r="R2" i="2"/>
  <c r="Q3" i="2"/>
  <c r="R3" i="2"/>
  <c r="T3" i="2"/>
  <c r="Q4" i="2"/>
  <c r="Q5" i="2"/>
  <c r="R5" i="2"/>
  <c r="R6" i="2"/>
  <c r="T6" i="2"/>
  <c r="AB34" i="4"/>
  <c r="AB35" i="4"/>
  <c r="AB36" i="4"/>
  <c r="AB37" i="4"/>
  <c r="AB38" i="4"/>
  <c r="AB39" i="4"/>
  <c r="AB41" i="4"/>
  <c r="AB42" i="4"/>
  <c r="B75" i="4"/>
  <c r="B79" i="4"/>
  <c r="B80" i="4"/>
  <c r="C75" i="4"/>
  <c r="C79" i="4"/>
  <c r="C80" i="4"/>
  <c r="D75" i="4"/>
  <c r="D79" i="4"/>
  <c r="D80" i="4"/>
  <c r="D82" i="4"/>
  <c r="D43" i="4"/>
  <c r="D52" i="4"/>
  <c r="E75" i="4"/>
  <c r="E79" i="4"/>
  <c r="E80" i="4"/>
  <c r="F75" i="4"/>
  <c r="F80" i="4"/>
  <c r="F82" i="4"/>
  <c r="F43" i="4"/>
  <c r="F52" i="4"/>
  <c r="G75" i="4"/>
  <c r="G79" i="4"/>
  <c r="G80" i="4"/>
  <c r="H75" i="4"/>
  <c r="H80" i="4"/>
  <c r="H82" i="4"/>
  <c r="H43" i="4"/>
  <c r="J75" i="4"/>
  <c r="J80" i="4"/>
  <c r="J82" i="4"/>
  <c r="J43" i="4"/>
  <c r="K75" i="4"/>
  <c r="K79" i="4"/>
  <c r="K80" i="4"/>
  <c r="K82" i="4"/>
  <c r="K43" i="4"/>
  <c r="L75" i="4"/>
  <c r="L79" i="4"/>
  <c r="L80" i="4"/>
  <c r="L82" i="4"/>
  <c r="L43" i="4"/>
  <c r="M75" i="4"/>
  <c r="M80" i="4"/>
  <c r="M82" i="4"/>
  <c r="M43" i="4"/>
  <c r="N75" i="4"/>
  <c r="N79" i="4"/>
  <c r="N80" i="4"/>
  <c r="N82" i="4"/>
  <c r="N43" i="4"/>
  <c r="N52" i="4"/>
  <c r="O75" i="4"/>
  <c r="O80" i="4"/>
  <c r="O82" i="4"/>
  <c r="O43" i="4"/>
  <c r="P75" i="4"/>
  <c r="P79" i="4"/>
  <c r="P80" i="4"/>
  <c r="R75" i="4"/>
  <c r="R79" i="4"/>
  <c r="R80" i="4"/>
  <c r="R82" i="4"/>
  <c r="R43" i="4"/>
  <c r="S75" i="4"/>
  <c r="S79" i="4"/>
  <c r="S80" i="4"/>
  <c r="S82" i="4"/>
  <c r="S43" i="4"/>
  <c r="T75" i="4"/>
  <c r="T80" i="4"/>
  <c r="U75" i="4"/>
  <c r="U80" i="4"/>
  <c r="V75" i="4"/>
  <c r="V79" i="4"/>
  <c r="V80" i="4"/>
  <c r="W75" i="4"/>
  <c r="W79" i="4"/>
  <c r="W80" i="4"/>
  <c r="W82" i="4"/>
  <c r="W43" i="4"/>
  <c r="W52" i="4"/>
  <c r="X75" i="4"/>
  <c r="X79" i="4"/>
  <c r="X80" i="4"/>
  <c r="AB45" i="4"/>
  <c r="AB46" i="4"/>
  <c r="AB47" i="4"/>
  <c r="AB48" i="4"/>
  <c r="AB49" i="4"/>
  <c r="AB50" i="4"/>
  <c r="D15" i="1"/>
  <c r="D14" i="1"/>
  <c r="E14" i="1"/>
  <c r="AN4" i="23"/>
  <c r="P19" i="23"/>
  <c r="AP19" i="23"/>
  <c r="AC29" i="24"/>
  <c r="AC39" i="24"/>
  <c r="E117" i="24"/>
  <c r="O117" i="24"/>
  <c r="B79" i="24"/>
  <c r="L79" i="24"/>
  <c r="C79" i="24"/>
  <c r="G79" i="24"/>
  <c r="G81" i="24"/>
  <c r="G43" i="24"/>
  <c r="G52" i="24"/>
  <c r="O79" i="24"/>
  <c r="N79" i="24"/>
  <c r="E79" i="24"/>
  <c r="D79" i="24"/>
  <c r="P79" i="24"/>
  <c r="M79" i="24"/>
  <c r="N81" i="24"/>
  <c r="N43" i="24"/>
  <c r="N52" i="24"/>
  <c r="Z52" i="24"/>
  <c r="Z54" i="24"/>
  <c r="J29" i="24"/>
  <c r="J52" i="24"/>
  <c r="AB50" i="24"/>
  <c r="A50" i="24"/>
  <c r="AB49" i="24"/>
  <c r="A49" i="24"/>
  <c r="AB48" i="24"/>
  <c r="A48" i="24"/>
  <c r="AB47" i="24"/>
  <c r="A47" i="24"/>
  <c r="AB46" i="24"/>
  <c r="A46" i="24"/>
  <c r="AB45" i="24"/>
  <c r="AB42" i="24"/>
  <c r="A42" i="24"/>
  <c r="AB41" i="24"/>
  <c r="AB39" i="24"/>
  <c r="A39" i="24"/>
  <c r="AB38" i="24"/>
  <c r="A38" i="24"/>
  <c r="AB37" i="24"/>
  <c r="A37" i="24"/>
  <c r="AB36" i="24"/>
  <c r="A36" i="24"/>
  <c r="AB35" i="24"/>
  <c r="A35" i="24"/>
  <c r="AB34" i="24"/>
  <c r="A34" i="24"/>
  <c r="AB31" i="24"/>
  <c r="D81" i="24"/>
  <c r="D43" i="24"/>
  <c r="D52" i="24"/>
  <c r="AN15" i="23"/>
  <c r="P5" i="23"/>
  <c r="AP5" i="23"/>
  <c r="P6" i="23"/>
  <c r="AP6" i="23"/>
  <c r="P7" i="23"/>
  <c r="AP7" i="23"/>
  <c r="P8" i="23"/>
  <c r="AP8" i="23"/>
  <c r="P9" i="23"/>
  <c r="AP9" i="23"/>
  <c r="P12" i="23"/>
  <c r="AP12" i="23"/>
  <c r="P14" i="23"/>
  <c r="AP14" i="23"/>
  <c r="P15" i="23"/>
  <c r="AP15" i="23"/>
  <c r="P16" i="23"/>
  <c r="AP16" i="23"/>
  <c r="P17" i="23"/>
  <c r="AP17" i="23"/>
  <c r="P18" i="23"/>
  <c r="AP18" i="23"/>
  <c r="P20" i="23"/>
  <c r="AP20" i="23"/>
  <c r="P21" i="23"/>
  <c r="AP21" i="23"/>
  <c r="P22" i="23"/>
  <c r="AP22" i="23"/>
  <c r="P23" i="23"/>
  <c r="AP23" i="23"/>
  <c r="P24" i="23"/>
  <c r="AP24" i="23"/>
  <c r="P25" i="23"/>
  <c r="AP25" i="23"/>
  <c r="P26" i="23"/>
  <c r="AP26" i="23"/>
  <c r="P28" i="23"/>
  <c r="AP28" i="23"/>
  <c r="P29" i="23"/>
  <c r="AP29" i="23"/>
  <c r="P30" i="23"/>
  <c r="AP30" i="23"/>
  <c r="P31" i="23"/>
  <c r="AP31" i="23"/>
  <c r="P32" i="23"/>
  <c r="AP32" i="23"/>
  <c r="P33" i="23"/>
  <c r="AP33" i="23"/>
  <c r="P34" i="23"/>
  <c r="AN34" i="23"/>
  <c r="P35" i="23"/>
  <c r="AP35" i="23"/>
  <c r="P36" i="23"/>
  <c r="AN36" i="23"/>
  <c r="P37" i="23"/>
  <c r="AN37" i="23"/>
  <c r="P4" i="23"/>
  <c r="AP4" i="23"/>
  <c r="AN33" i="23"/>
  <c r="AN32" i="23"/>
  <c r="AN31" i="23"/>
  <c r="AN30" i="23"/>
  <c r="AN29" i="23"/>
  <c r="AN28" i="23"/>
  <c r="P27" i="23"/>
  <c r="AP27" i="23"/>
  <c r="AN26" i="23"/>
  <c r="AN25" i="23"/>
  <c r="AN24" i="23"/>
  <c r="AN23" i="23"/>
  <c r="AN22" i="23"/>
  <c r="AN21" i="23"/>
  <c r="AN20" i="23"/>
  <c r="AN19" i="23"/>
  <c r="AN18" i="23"/>
  <c r="AN17" i="23"/>
  <c r="AN16" i="23"/>
  <c r="AN14" i="23"/>
  <c r="AN12" i="23"/>
  <c r="AN11" i="23"/>
  <c r="AN10" i="23"/>
  <c r="P10" i="23"/>
  <c r="AP10" i="23"/>
  <c r="AN9" i="23"/>
  <c r="AN7" i="23"/>
  <c r="AN5" i="23"/>
  <c r="Z52" i="4"/>
  <c r="Z54" i="4"/>
  <c r="A39" i="4"/>
  <c r="Y52" i="4"/>
  <c r="Y29" i="4"/>
  <c r="I29" i="4"/>
  <c r="I52" i="4"/>
  <c r="I54" i="4"/>
  <c r="A46" i="4"/>
  <c r="H32" i="1"/>
  <c r="H5" i="1"/>
  <c r="G13" i="22"/>
  <c r="B7" i="22"/>
  <c r="B9" i="22"/>
  <c r="B10" i="22"/>
  <c r="B6" i="22"/>
  <c r="F11" i="22"/>
  <c r="F12" i="22"/>
  <c r="E11" i="22"/>
  <c r="D11" i="22"/>
  <c r="C11" i="22"/>
  <c r="J7" i="22"/>
  <c r="H104" i="2"/>
  <c r="D104" i="2"/>
  <c r="E21" i="2"/>
  <c r="E35" i="2"/>
  <c r="E36" i="2"/>
  <c r="H36" i="2"/>
  <c r="E37" i="2"/>
  <c r="E53" i="2"/>
  <c r="E67" i="2"/>
  <c r="F67" i="2"/>
  <c r="H67" i="2"/>
  <c r="E68" i="2"/>
  <c r="H68" i="2"/>
  <c r="E69" i="2"/>
  <c r="E85" i="2"/>
  <c r="T108" i="2"/>
  <c r="F2" i="2"/>
  <c r="H2" i="2"/>
  <c r="E3" i="2"/>
  <c r="F3" i="2"/>
  <c r="H3" i="2"/>
  <c r="E4" i="2"/>
  <c r="H4" i="2"/>
  <c r="E5" i="2"/>
  <c r="F5" i="2"/>
  <c r="H5" i="2"/>
  <c r="F6" i="2"/>
  <c r="H6" i="2"/>
  <c r="H8" i="2"/>
  <c r="F34" i="2"/>
  <c r="F66" i="2"/>
  <c r="H66" i="2"/>
  <c r="F35" i="2"/>
  <c r="H101" i="2"/>
  <c r="AC36" i="4"/>
  <c r="AD36" i="4"/>
  <c r="F37" i="2"/>
  <c r="F69" i="2"/>
  <c r="H69" i="2"/>
  <c r="F70" i="2"/>
  <c r="H70" i="2"/>
  <c r="F38" i="2"/>
  <c r="H38" i="2"/>
  <c r="H106" i="2"/>
  <c r="H107" i="2"/>
  <c r="F11" i="2"/>
  <c r="H11" i="2"/>
  <c r="F43" i="2"/>
  <c r="H43" i="2"/>
  <c r="F75" i="2"/>
  <c r="H75" i="2"/>
  <c r="F12" i="2"/>
  <c r="H12" i="2"/>
  <c r="F44" i="2"/>
  <c r="H44" i="2"/>
  <c r="F76" i="2"/>
  <c r="H76" i="2"/>
  <c r="F13" i="2"/>
  <c r="H13" i="2"/>
  <c r="F45" i="2"/>
  <c r="H45" i="2"/>
  <c r="F77" i="2"/>
  <c r="H77" i="2"/>
  <c r="F14" i="2"/>
  <c r="H14" i="2"/>
  <c r="F46" i="2"/>
  <c r="H46" i="2"/>
  <c r="F78" i="2"/>
  <c r="H78" i="2"/>
  <c r="H111" i="2"/>
  <c r="F15" i="2"/>
  <c r="H15" i="2"/>
  <c r="F47" i="2"/>
  <c r="H47" i="2"/>
  <c r="F79" i="2"/>
  <c r="H79" i="2"/>
  <c r="F19" i="2"/>
  <c r="H19" i="2"/>
  <c r="F51" i="2"/>
  <c r="H51" i="2"/>
  <c r="F83" i="2"/>
  <c r="H83" i="2"/>
  <c r="F20" i="2"/>
  <c r="H20" i="2"/>
  <c r="F52" i="2"/>
  <c r="H52" i="2"/>
  <c r="F84" i="2"/>
  <c r="H84" i="2"/>
  <c r="H21" i="2"/>
  <c r="H53" i="2"/>
  <c r="H85" i="2"/>
  <c r="H54" i="2"/>
  <c r="H86" i="2"/>
  <c r="H23" i="2"/>
  <c r="H55" i="2"/>
  <c r="H87" i="2"/>
  <c r="H120" i="2"/>
  <c r="F24" i="2"/>
  <c r="H24" i="2"/>
  <c r="F56" i="2"/>
  <c r="H56" i="2"/>
  <c r="F88" i="2"/>
  <c r="H88" i="2"/>
  <c r="F25" i="2"/>
  <c r="H25" i="2"/>
  <c r="F57" i="2"/>
  <c r="H57" i="2"/>
  <c r="F89" i="2"/>
  <c r="E12" i="22"/>
  <c r="E13" i="22"/>
  <c r="D12" i="22"/>
  <c r="C12" i="22"/>
  <c r="E7" i="1"/>
  <c r="F7" i="1"/>
  <c r="C44" i="1"/>
  <c r="C6" i="1"/>
  <c r="C32" i="1"/>
  <c r="C5" i="1"/>
  <c r="C16" i="1"/>
  <c r="C3" i="1"/>
  <c r="B16" i="1"/>
  <c r="B3" i="1"/>
  <c r="G32" i="1"/>
  <c r="G5" i="1"/>
  <c r="AA12" i="4"/>
  <c r="P6" i="1"/>
  <c r="Q6" i="1"/>
  <c r="Q5" i="1"/>
  <c r="P4" i="1"/>
  <c r="Q4" i="1"/>
  <c r="P3" i="1"/>
  <c r="B18" i="4"/>
  <c r="B14" i="4"/>
  <c r="B19" i="4"/>
  <c r="B16" i="4"/>
  <c r="B24" i="4"/>
  <c r="B21" i="4"/>
  <c r="B22" i="4"/>
  <c r="B26" i="4"/>
  <c r="C18" i="4"/>
  <c r="C14" i="4"/>
  <c r="C19" i="4"/>
  <c r="C16" i="4"/>
  <c r="C24" i="4"/>
  <c r="C21" i="4"/>
  <c r="C22" i="4"/>
  <c r="C26" i="4"/>
  <c r="D18" i="4"/>
  <c r="D14" i="4"/>
  <c r="D19" i="4"/>
  <c r="D16" i="4"/>
  <c r="D24" i="4"/>
  <c r="D21" i="4"/>
  <c r="D22" i="4"/>
  <c r="D26" i="4"/>
  <c r="E18" i="4"/>
  <c r="E14" i="4"/>
  <c r="E19" i="4"/>
  <c r="E16" i="4"/>
  <c r="E24" i="4"/>
  <c r="E21" i="4"/>
  <c r="E22" i="4"/>
  <c r="E26" i="4"/>
  <c r="F18" i="4"/>
  <c r="F14" i="4"/>
  <c r="F19" i="4"/>
  <c r="F16" i="4"/>
  <c r="F24" i="4"/>
  <c r="F21" i="4"/>
  <c r="F22" i="4"/>
  <c r="F26" i="4"/>
  <c r="G18" i="4"/>
  <c r="G14" i="4"/>
  <c r="G19" i="4"/>
  <c r="G16" i="4"/>
  <c r="G24" i="4"/>
  <c r="G21" i="4"/>
  <c r="G22" i="4"/>
  <c r="G26" i="4"/>
  <c r="H18" i="4"/>
  <c r="H14" i="4"/>
  <c r="H19" i="4"/>
  <c r="H16" i="4"/>
  <c r="H24" i="4"/>
  <c r="H21" i="4"/>
  <c r="H22" i="4"/>
  <c r="H26" i="4"/>
  <c r="J18" i="4"/>
  <c r="J14" i="4"/>
  <c r="J19" i="4"/>
  <c r="J16" i="4"/>
  <c r="J24" i="4"/>
  <c r="J21" i="4"/>
  <c r="J22" i="4"/>
  <c r="J26" i="4"/>
  <c r="K18" i="4"/>
  <c r="K14" i="4"/>
  <c r="K19" i="4"/>
  <c r="K16" i="4"/>
  <c r="K24" i="4"/>
  <c r="K21" i="4"/>
  <c r="K22" i="4"/>
  <c r="K26" i="4"/>
  <c r="L18" i="4"/>
  <c r="L14" i="4"/>
  <c r="L19" i="4"/>
  <c r="L16" i="4"/>
  <c r="L24" i="4"/>
  <c r="L21" i="4"/>
  <c r="L22" i="4"/>
  <c r="L26" i="4"/>
  <c r="M18" i="4"/>
  <c r="M14" i="4"/>
  <c r="M19" i="4"/>
  <c r="M16" i="4"/>
  <c r="M24" i="4"/>
  <c r="M21" i="4"/>
  <c r="M22" i="4"/>
  <c r="M26" i="4"/>
  <c r="N18" i="4"/>
  <c r="N14" i="4"/>
  <c r="N19" i="4"/>
  <c r="N16" i="4"/>
  <c r="N24" i="4"/>
  <c r="N21" i="4"/>
  <c r="N22" i="4"/>
  <c r="N26" i="4"/>
  <c r="O18" i="4"/>
  <c r="O14" i="4"/>
  <c r="O19" i="4"/>
  <c r="O16" i="4"/>
  <c r="O24" i="4"/>
  <c r="O21" i="4"/>
  <c r="O22" i="4"/>
  <c r="O26" i="4"/>
  <c r="P18" i="4"/>
  <c r="P14" i="4"/>
  <c r="P19" i="4"/>
  <c r="P16" i="4"/>
  <c r="P24" i="4"/>
  <c r="P21" i="4"/>
  <c r="P22" i="4"/>
  <c r="P26" i="4"/>
  <c r="R18" i="4"/>
  <c r="R14" i="4"/>
  <c r="R19" i="4"/>
  <c r="R16" i="4"/>
  <c r="R24" i="4"/>
  <c r="R21" i="4"/>
  <c r="R22" i="4"/>
  <c r="R26" i="4"/>
  <c r="S18" i="4"/>
  <c r="S14" i="4"/>
  <c r="S19" i="4"/>
  <c r="S16" i="4"/>
  <c r="S24" i="4"/>
  <c r="S21" i="4"/>
  <c r="S22" i="4"/>
  <c r="S26" i="4"/>
  <c r="T18" i="4"/>
  <c r="T14" i="4"/>
  <c r="T19" i="4"/>
  <c r="T16" i="4"/>
  <c r="T24" i="4"/>
  <c r="T21" i="4"/>
  <c r="T22" i="4"/>
  <c r="T26" i="4"/>
  <c r="U18" i="4"/>
  <c r="U14" i="4"/>
  <c r="U19" i="4"/>
  <c r="U16" i="4"/>
  <c r="U24" i="4"/>
  <c r="U21" i="4"/>
  <c r="U22" i="4"/>
  <c r="U26" i="4"/>
  <c r="V18" i="4"/>
  <c r="V14" i="4"/>
  <c r="V19" i="4"/>
  <c r="V16" i="4"/>
  <c r="V24" i="4"/>
  <c r="V21" i="4"/>
  <c r="V22" i="4"/>
  <c r="V26" i="4"/>
  <c r="W18" i="4"/>
  <c r="W14" i="4"/>
  <c r="W19" i="4"/>
  <c r="W16" i="4"/>
  <c r="W24" i="4"/>
  <c r="W21" i="4"/>
  <c r="W22" i="4"/>
  <c r="W26" i="4"/>
  <c r="X18" i="4"/>
  <c r="X14" i="4"/>
  <c r="X19" i="4"/>
  <c r="X16" i="4"/>
  <c r="X24" i="4"/>
  <c r="X21" i="4"/>
  <c r="X22" i="4"/>
  <c r="X26" i="4"/>
  <c r="AB26" i="4"/>
  <c r="B28" i="4"/>
  <c r="C28" i="4"/>
  <c r="D28" i="4"/>
  <c r="E28" i="4"/>
  <c r="F28" i="4"/>
  <c r="G28" i="4"/>
  <c r="H28" i="4"/>
  <c r="J28" i="4"/>
  <c r="K28" i="4"/>
  <c r="L28" i="4"/>
  <c r="M28" i="4"/>
  <c r="N28" i="4"/>
  <c r="O28" i="4"/>
  <c r="P28" i="4"/>
  <c r="R28" i="4"/>
  <c r="S28" i="4"/>
  <c r="T28" i="4"/>
  <c r="U28" i="4"/>
  <c r="V28" i="4"/>
  <c r="W28" i="4"/>
  <c r="X28" i="4"/>
  <c r="AB28" i="4"/>
  <c r="AB29" i="4"/>
  <c r="P20" i="1"/>
  <c r="P24" i="1"/>
  <c r="P7" i="1"/>
  <c r="P8" i="1"/>
  <c r="Q3" i="1"/>
  <c r="M111" i="4"/>
  <c r="N111" i="4"/>
  <c r="V111" i="4"/>
  <c r="P111" i="4"/>
  <c r="U111" i="4"/>
  <c r="O111" i="4"/>
  <c r="F111" i="4"/>
  <c r="W111" i="4"/>
  <c r="G111" i="4"/>
  <c r="D111" i="4"/>
  <c r="E111" i="4"/>
  <c r="H111" i="4"/>
  <c r="J111" i="4"/>
  <c r="K111" i="4"/>
  <c r="L111" i="4"/>
  <c r="R111" i="4"/>
  <c r="S111" i="4"/>
  <c r="S52" i="4"/>
  <c r="T111" i="4"/>
  <c r="X111" i="4"/>
  <c r="C111" i="4"/>
  <c r="B111" i="4"/>
  <c r="A49" i="4"/>
  <c r="A48" i="4"/>
  <c r="A47" i="4"/>
  <c r="A42" i="4"/>
  <c r="A50" i="4"/>
  <c r="A38" i="4"/>
  <c r="A37" i="4"/>
  <c r="A36" i="4"/>
  <c r="A35" i="4"/>
  <c r="A34" i="4"/>
  <c r="X102" i="4"/>
  <c r="W102" i="4"/>
  <c r="V102" i="4"/>
  <c r="U102" i="4"/>
  <c r="T102" i="4"/>
  <c r="S102" i="4"/>
  <c r="R102" i="4"/>
  <c r="P102" i="4"/>
  <c r="O102" i="4"/>
  <c r="N102" i="4"/>
  <c r="M102" i="4"/>
  <c r="L102" i="4"/>
  <c r="K102" i="4"/>
  <c r="J102" i="4"/>
  <c r="H102" i="4"/>
  <c r="G102" i="4"/>
  <c r="F102" i="4"/>
  <c r="E102" i="4"/>
  <c r="D102" i="4"/>
  <c r="C102" i="4"/>
  <c r="B102" i="4"/>
  <c r="X96" i="4"/>
  <c r="W96" i="4"/>
  <c r="V96" i="4"/>
  <c r="U96" i="4"/>
  <c r="T96" i="4"/>
  <c r="S96" i="4"/>
  <c r="R96" i="4"/>
  <c r="P96" i="4"/>
  <c r="O96" i="4"/>
  <c r="N96" i="4"/>
  <c r="M96" i="4"/>
  <c r="L96" i="4"/>
  <c r="K96" i="4"/>
  <c r="J96" i="4"/>
  <c r="H96" i="4"/>
  <c r="G96" i="4"/>
  <c r="F96" i="4"/>
  <c r="E96" i="4"/>
  <c r="D96" i="4"/>
  <c r="C96" i="4"/>
  <c r="B96" i="4"/>
  <c r="X89" i="4"/>
  <c r="X91" i="4"/>
  <c r="W89" i="4"/>
  <c r="W91" i="4"/>
  <c r="V89" i="4"/>
  <c r="V91" i="4"/>
  <c r="U89" i="4"/>
  <c r="U91" i="4"/>
  <c r="T89" i="4"/>
  <c r="T91" i="4"/>
  <c r="S89" i="4"/>
  <c r="S91" i="4"/>
  <c r="R89" i="4"/>
  <c r="R91" i="4"/>
  <c r="P89" i="4"/>
  <c r="P91" i="4"/>
  <c r="O89" i="4"/>
  <c r="O91" i="4"/>
  <c r="N89" i="4"/>
  <c r="N91" i="4"/>
  <c r="M89" i="4"/>
  <c r="M91" i="4"/>
  <c r="L89" i="4"/>
  <c r="L91" i="4"/>
  <c r="K89" i="4"/>
  <c r="K91" i="4"/>
  <c r="J89" i="4"/>
  <c r="J91" i="4"/>
  <c r="H89" i="4"/>
  <c r="H91" i="4"/>
  <c r="G89" i="4"/>
  <c r="G91" i="4"/>
  <c r="F89" i="4"/>
  <c r="F91" i="4"/>
  <c r="E89" i="4"/>
  <c r="E91" i="4"/>
  <c r="D89" i="4"/>
  <c r="D91" i="4"/>
  <c r="C89" i="4"/>
  <c r="C91" i="4"/>
  <c r="B89" i="4"/>
  <c r="B91" i="4"/>
  <c r="O52" i="4"/>
  <c r="M21" i="1"/>
  <c r="M22" i="1"/>
  <c r="K21" i="1"/>
  <c r="K23" i="1"/>
  <c r="M20" i="1"/>
  <c r="K20" i="1"/>
  <c r="L115" i="2"/>
  <c r="T115" i="2"/>
  <c r="P115" i="2"/>
  <c r="H115" i="2"/>
  <c r="H114" i="2"/>
  <c r="Q42" i="3"/>
  <c r="P42" i="3"/>
  <c r="O42" i="3"/>
  <c r="N42" i="3"/>
  <c r="K42" i="3"/>
  <c r="K28" i="3"/>
  <c r="K15" i="3"/>
  <c r="J42" i="3"/>
  <c r="I42" i="3"/>
  <c r="H42" i="3"/>
  <c r="H28" i="3"/>
  <c r="H15" i="3"/>
  <c r="H44" i="3"/>
  <c r="Q28" i="3"/>
  <c r="Q15" i="3"/>
  <c r="Q44" i="3"/>
  <c r="P28" i="3"/>
  <c r="O28" i="3"/>
  <c r="O15" i="3"/>
  <c r="N28" i="3"/>
  <c r="J28" i="3"/>
  <c r="J15" i="3"/>
  <c r="J44" i="3"/>
  <c r="I28" i="3"/>
  <c r="I15" i="3"/>
  <c r="C42" i="3"/>
  <c r="C28" i="3"/>
  <c r="C15" i="3"/>
  <c r="E42" i="3"/>
  <c r="E28" i="3"/>
  <c r="E15" i="3"/>
  <c r="E44" i="3"/>
  <c r="D42" i="3"/>
  <c r="B42" i="3"/>
  <c r="D28" i="3"/>
  <c r="B28" i="3"/>
  <c r="B57" i="3"/>
  <c r="B59" i="3"/>
  <c r="P15" i="3"/>
  <c r="N15" i="3"/>
  <c r="D15" i="3"/>
  <c r="B15" i="3"/>
  <c r="M52" i="4"/>
  <c r="H52" i="4"/>
  <c r="J52" i="4"/>
  <c r="K52" i="4"/>
  <c r="H80" i="2"/>
  <c r="C13" i="22"/>
  <c r="AC31" i="4"/>
  <c r="AD31" i="4"/>
  <c r="P108" i="2"/>
  <c r="H110" i="2"/>
  <c r="H109" i="2"/>
  <c r="P109" i="2"/>
  <c r="T106" i="2"/>
  <c r="R52" i="4"/>
  <c r="L52" i="4"/>
  <c r="P116" i="2"/>
  <c r="T116" i="2"/>
  <c r="AC50" i="4"/>
  <c r="AD50" i="4"/>
  <c r="B44" i="1"/>
  <c r="B6" i="1"/>
  <c r="D6" i="1"/>
  <c r="P11" i="23"/>
  <c r="AP11" i="23"/>
  <c r="D16" i="1"/>
  <c r="M65" i="4"/>
  <c r="F13" i="22"/>
  <c r="B12" i="22"/>
  <c r="I44" i="3"/>
  <c r="S56" i="2"/>
  <c r="N44" i="3"/>
  <c r="K22" i="1"/>
  <c r="K24" i="1"/>
  <c r="T12" i="2"/>
  <c r="T16" i="2"/>
  <c r="H35" i="2"/>
  <c r="H100" i="2"/>
  <c r="AC35" i="4"/>
  <c r="AD35" i="4"/>
  <c r="L114" i="2"/>
  <c r="H103" i="2"/>
  <c r="AC38" i="4"/>
  <c r="AD38" i="4"/>
  <c r="AB24" i="24"/>
  <c r="T56" i="2"/>
  <c r="P44" i="3"/>
  <c r="S78" i="2"/>
  <c r="T78" i="2"/>
  <c r="T111" i="2"/>
  <c r="P111" i="2"/>
  <c r="B44" i="3"/>
  <c r="B48" i="3"/>
  <c r="O44" i="3"/>
  <c r="AA14" i="4"/>
  <c r="H34" i="2"/>
  <c r="P107" i="2"/>
  <c r="AC39" i="4"/>
  <c r="AD39" i="4"/>
  <c r="E82" i="4"/>
  <c r="E43" i="4"/>
  <c r="E52" i="4"/>
  <c r="T5" i="2"/>
  <c r="T37" i="2"/>
  <c r="T40" i="2"/>
  <c r="T69" i="2"/>
  <c r="T102" i="2"/>
  <c r="T105" i="2"/>
  <c r="S46" i="2"/>
  <c r="T46" i="2"/>
  <c r="L103" i="2"/>
  <c r="AC38" i="24"/>
  <c r="AD38" i="24"/>
  <c r="L12" i="2"/>
  <c r="L35" i="2"/>
  <c r="L44" i="2"/>
  <c r="L56" i="2"/>
  <c r="L121" i="2"/>
  <c r="AC48" i="24"/>
  <c r="AD48" i="24"/>
  <c r="L78" i="2"/>
  <c r="L111" i="2"/>
  <c r="D111" i="2"/>
  <c r="C8" i="1"/>
  <c r="H118" i="2"/>
  <c r="AC46" i="4"/>
  <c r="AD46" i="4"/>
  <c r="P106" i="2"/>
  <c r="Y54" i="4"/>
  <c r="T2" i="2"/>
  <c r="P122" i="2"/>
  <c r="P119" i="2"/>
  <c r="L55" i="2"/>
  <c r="L86" i="2"/>
  <c r="T89" i="2"/>
  <c r="T122" i="2"/>
  <c r="T107" i="2"/>
  <c r="D44" i="3"/>
  <c r="C44" i="3"/>
  <c r="H89" i="2"/>
  <c r="H122" i="2"/>
  <c r="H22" i="2"/>
  <c r="H119" i="2"/>
  <c r="X82" i="4"/>
  <c r="X43" i="4"/>
  <c r="X52" i="4"/>
  <c r="P121" i="2"/>
  <c r="L15" i="2"/>
  <c r="L11" i="2"/>
  <c r="L16" i="2"/>
  <c r="L47" i="2"/>
  <c r="L43" i="2"/>
  <c r="L108" i="2"/>
  <c r="L54" i="2"/>
  <c r="L119" i="2"/>
  <c r="AC47" i="24"/>
  <c r="AD47" i="24"/>
  <c r="L77" i="2"/>
  <c r="L87" i="2"/>
  <c r="O81" i="24"/>
  <c r="O43" i="24"/>
  <c r="O52" i="24"/>
  <c r="L81" i="24"/>
  <c r="L43" i="24"/>
  <c r="L52" i="24"/>
  <c r="V82" i="4"/>
  <c r="V43" i="4"/>
  <c r="V52" i="4"/>
  <c r="T82" i="4"/>
  <c r="T43" i="4"/>
  <c r="T52" i="4"/>
  <c r="C82" i="4"/>
  <c r="C43" i="4"/>
  <c r="C52" i="4"/>
  <c r="T53" i="2"/>
  <c r="T76" i="2"/>
  <c r="T109" i="2"/>
  <c r="L2" i="2"/>
  <c r="L34" i="2"/>
  <c r="L66" i="2"/>
  <c r="L99" i="2"/>
  <c r="AC34" i="24"/>
  <c r="AD34" i="24"/>
  <c r="L36" i="2"/>
  <c r="L89" i="2"/>
  <c r="L85" i="2"/>
  <c r="J54" i="24"/>
  <c r="P81" i="24"/>
  <c r="P43" i="24"/>
  <c r="P52" i="24"/>
  <c r="B81" i="24"/>
  <c r="B43" i="24"/>
  <c r="B52" i="24"/>
  <c r="U82" i="4"/>
  <c r="U43" i="4"/>
  <c r="U52" i="4"/>
  <c r="T4" i="2"/>
  <c r="T25" i="2"/>
  <c r="L57" i="2"/>
  <c r="L122" i="2"/>
  <c r="AC49" i="24"/>
  <c r="AD49" i="24"/>
  <c r="L53" i="2"/>
  <c r="L68" i="2"/>
  <c r="AP36" i="23"/>
  <c r="T65" i="4"/>
  <c r="O65" i="4"/>
  <c r="E35" i="1"/>
  <c r="F35" i="1"/>
  <c r="D44" i="1"/>
  <c r="E42" i="1"/>
  <c r="F42" i="1"/>
  <c r="E40" i="1"/>
  <c r="F40" i="1"/>
  <c r="E38" i="1"/>
  <c r="F38" i="1"/>
  <c r="E36" i="1"/>
  <c r="F36" i="1"/>
  <c r="AC42" i="4"/>
  <c r="AD42" i="4"/>
  <c r="H99" i="2"/>
  <c r="E6" i="1"/>
  <c r="F6" i="1"/>
  <c r="V65" i="4"/>
  <c r="B49" i="3"/>
  <c r="H121" i="2"/>
  <c r="H26" i="2"/>
  <c r="H58" i="2"/>
  <c r="H117" i="2"/>
  <c r="H116" i="2"/>
  <c r="H112" i="2"/>
  <c r="H48" i="2"/>
  <c r="L106" i="2"/>
  <c r="H37" i="2"/>
  <c r="H102" i="2"/>
  <c r="L107" i="2"/>
  <c r="D13" i="22"/>
  <c r="B11" i="22"/>
  <c r="E81" i="24"/>
  <c r="E43" i="24"/>
  <c r="E52" i="24"/>
  <c r="B50" i="3"/>
  <c r="K44" i="3"/>
  <c r="B51" i="3"/>
  <c r="H90" i="2"/>
  <c r="H108" i="2"/>
  <c r="H16" i="2"/>
  <c r="D103" i="2"/>
  <c r="H72" i="2"/>
  <c r="B13" i="22"/>
  <c r="D3" i="1"/>
  <c r="T114" i="2"/>
  <c r="M81" i="24"/>
  <c r="M43" i="24"/>
  <c r="M52" i="24"/>
  <c r="E15" i="1"/>
  <c r="F15" i="1"/>
  <c r="L80" i="2"/>
  <c r="M23" i="1"/>
  <c r="M24" i="1"/>
  <c r="AD39" i="24"/>
  <c r="L52" i="2"/>
  <c r="S52" i="2"/>
  <c r="T52" i="2"/>
  <c r="C81" i="24"/>
  <c r="C43" i="24"/>
  <c r="C52" i="24"/>
  <c r="F14" i="1"/>
  <c r="E16" i="1"/>
  <c r="E3" i="1"/>
  <c r="L110" i="2"/>
  <c r="T77" i="2"/>
  <c r="T110" i="2"/>
  <c r="D110" i="2"/>
  <c r="L109" i="2"/>
  <c r="AC42" i="24"/>
  <c r="AD42" i="24"/>
  <c r="L20" i="2"/>
  <c r="S20" i="2"/>
  <c r="T20" i="2"/>
  <c r="P82" i="4"/>
  <c r="P43" i="4"/>
  <c r="P52" i="4"/>
  <c r="B82" i="4"/>
  <c r="B43" i="4"/>
  <c r="T44" i="2"/>
  <c r="T113" i="2"/>
  <c r="T85" i="2"/>
  <c r="T118" i="2"/>
  <c r="P117" i="2"/>
  <c r="L4" i="2"/>
  <c r="L101" i="2"/>
  <c r="L23" i="2"/>
  <c r="L21" i="2"/>
  <c r="L37" i="2"/>
  <c r="L40" i="2"/>
  <c r="L69" i="2"/>
  <c r="L72" i="2"/>
  <c r="L83" i="2"/>
  <c r="T72" i="2"/>
  <c r="T84" i="2"/>
  <c r="L84" i="2"/>
  <c r="E43" i="1"/>
  <c r="F43" i="1"/>
  <c r="E41" i="1"/>
  <c r="F41" i="1"/>
  <c r="E39" i="1"/>
  <c r="F39" i="1"/>
  <c r="E37" i="1"/>
  <c r="F37" i="1"/>
  <c r="G82" i="4"/>
  <c r="G43" i="4"/>
  <c r="G52" i="4"/>
  <c r="T8" i="2"/>
  <c r="L5" i="2"/>
  <c r="L3" i="2"/>
  <c r="L100" i="2"/>
  <c r="S24" i="2"/>
  <c r="T24" i="2"/>
  <c r="L19" i="2"/>
  <c r="S19" i="2"/>
  <c r="T19" i="2"/>
  <c r="L51" i="2"/>
  <c r="L58" i="2"/>
  <c r="S51" i="2"/>
  <c r="T51" i="2"/>
  <c r="AC49" i="4"/>
  <c r="AD49" i="4"/>
  <c r="D122" i="2"/>
  <c r="R65" i="4"/>
  <c r="B65" i="24"/>
  <c r="D119" i="2"/>
  <c r="AC47" i="4"/>
  <c r="AD47" i="4"/>
  <c r="W65" i="4"/>
  <c r="D109" i="2"/>
  <c r="N65" i="24"/>
  <c r="L112" i="2"/>
  <c r="AC43" i="24"/>
  <c r="L8" i="2"/>
  <c r="L120" i="2"/>
  <c r="T80" i="2"/>
  <c r="L48" i="2"/>
  <c r="D65" i="4"/>
  <c r="S55" i="2"/>
  <c r="T55" i="2"/>
  <c r="K65" i="4"/>
  <c r="T48" i="2"/>
  <c r="L118" i="2"/>
  <c r="D118" i="2"/>
  <c r="L117" i="2"/>
  <c r="H40" i="2"/>
  <c r="S87" i="2"/>
  <c r="T87" i="2"/>
  <c r="T120" i="2"/>
  <c r="S22" i="2"/>
  <c r="T22" i="2"/>
  <c r="N65" i="4"/>
  <c r="AC46" i="24"/>
  <c r="AD46" i="24"/>
  <c r="P113" i="2"/>
  <c r="B52" i="3"/>
  <c r="L60" i="2"/>
  <c r="AC48" i="4"/>
  <c r="AD48" i="4"/>
  <c r="D121" i="2"/>
  <c r="D67" i="4"/>
  <c r="D66" i="4"/>
  <c r="D27" i="4"/>
  <c r="D29" i="4"/>
  <c r="D54" i="4"/>
  <c r="F44" i="1"/>
  <c r="AC35" i="24"/>
  <c r="T90" i="2"/>
  <c r="T92" i="2"/>
  <c r="T117" i="2"/>
  <c r="AC50" i="24"/>
  <c r="AD50" i="24"/>
  <c r="T124" i="2"/>
  <c r="T130" i="2"/>
  <c r="AB43" i="4"/>
  <c r="AB52" i="4"/>
  <c r="B52" i="4"/>
  <c r="AC41" i="24"/>
  <c r="AD41" i="24"/>
  <c r="F16" i="1"/>
  <c r="D100" i="2"/>
  <c r="AC37" i="4"/>
  <c r="AD37" i="4"/>
  <c r="AC45" i="4"/>
  <c r="AD45" i="4"/>
  <c r="V67" i="4"/>
  <c r="V66" i="4"/>
  <c r="W66" i="4"/>
  <c r="W67" i="4"/>
  <c r="W68" i="4"/>
  <c r="W69" i="4"/>
  <c r="W32" i="4"/>
  <c r="E44" i="1"/>
  <c r="S23" i="2"/>
  <c r="T23" i="2"/>
  <c r="C65" i="4"/>
  <c r="O66" i="4"/>
  <c r="O67" i="4"/>
  <c r="O68" i="4"/>
  <c r="O69" i="4"/>
  <c r="O32" i="4"/>
  <c r="L116" i="2"/>
  <c r="AC45" i="24"/>
  <c r="AD45" i="24"/>
  <c r="L26" i="2"/>
  <c r="L28" i="2"/>
  <c r="L102" i="2"/>
  <c r="AC37" i="24"/>
  <c r="AD37" i="24"/>
  <c r="S21" i="2"/>
  <c r="T21" i="2"/>
  <c r="AC36" i="24"/>
  <c r="AD36" i="24"/>
  <c r="D101" i="2"/>
  <c r="F3" i="1"/>
  <c r="H113" i="2"/>
  <c r="D108" i="2"/>
  <c r="AC41" i="4"/>
  <c r="AD41" i="4"/>
  <c r="L113" i="2"/>
  <c r="D117" i="2"/>
  <c r="AC43" i="4"/>
  <c r="AD43" i="4"/>
  <c r="AB43" i="24"/>
  <c r="AB52" i="24"/>
  <c r="G65" i="4"/>
  <c r="H65" i="4"/>
  <c r="M66" i="4"/>
  <c r="M67" i="4"/>
  <c r="R66" i="4"/>
  <c r="R67" i="4"/>
  <c r="T66" i="4"/>
  <c r="T67" i="4"/>
  <c r="T58" i="2"/>
  <c r="T60" i="2"/>
  <c r="L90" i="2"/>
  <c r="L92" i="2"/>
  <c r="P105" i="2"/>
  <c r="H92" i="2"/>
  <c r="H60" i="2"/>
  <c r="H28" i="2"/>
  <c r="AC34" i="4"/>
  <c r="H105" i="2"/>
  <c r="L97" i="2"/>
  <c r="B29" i="1"/>
  <c r="D29" i="1"/>
  <c r="R68" i="4"/>
  <c r="R69" i="4"/>
  <c r="R32" i="4"/>
  <c r="D113" i="2"/>
  <c r="N67" i="4"/>
  <c r="N66" i="4"/>
  <c r="N27" i="4"/>
  <c r="N29" i="4"/>
  <c r="N54" i="4"/>
  <c r="K66" i="4"/>
  <c r="K67" i="4"/>
  <c r="K68" i="4"/>
  <c r="K69" i="4"/>
  <c r="K32" i="4"/>
  <c r="D112" i="2"/>
  <c r="F65" i="4"/>
  <c r="D116" i="2"/>
  <c r="B67" i="24"/>
  <c r="B66" i="24"/>
  <c r="B27" i="24"/>
  <c r="B29" i="24"/>
  <c r="B54" i="24"/>
  <c r="B68" i="24"/>
  <c r="B69" i="24"/>
  <c r="B32" i="24"/>
  <c r="B65" i="4"/>
  <c r="T27" i="4"/>
  <c r="T29" i="4"/>
  <c r="T54" i="4"/>
  <c r="M27" i="4"/>
  <c r="M29" i="4"/>
  <c r="M54" i="4"/>
  <c r="T26" i="2"/>
  <c r="T28" i="2"/>
  <c r="J65" i="4"/>
  <c r="P120" i="2"/>
  <c r="D120" i="2"/>
  <c r="B30" i="1"/>
  <c r="D30" i="1"/>
  <c r="P65" i="4"/>
  <c r="F67" i="4"/>
  <c r="F66" i="4"/>
  <c r="F27" i="4"/>
  <c r="F29" i="4"/>
  <c r="F54" i="4"/>
  <c r="T97" i="2"/>
  <c r="AC52" i="4"/>
  <c r="AD52" i="4"/>
  <c r="AD34" i="4"/>
  <c r="H97" i="2"/>
  <c r="B28" i="1"/>
  <c r="R27" i="4"/>
  <c r="R29" i="4"/>
  <c r="R54" i="4"/>
  <c r="D102" i="2"/>
  <c r="E68" i="24"/>
  <c r="E69" i="24"/>
  <c r="E32" i="24"/>
  <c r="U65" i="4"/>
  <c r="E65" i="4"/>
  <c r="X65" i="4"/>
  <c r="M68" i="4"/>
  <c r="M69" i="4"/>
  <c r="M32" i="4"/>
  <c r="C65" i="24"/>
  <c r="C67" i="4"/>
  <c r="C66" i="4"/>
  <c r="V27" i="4"/>
  <c r="V29" i="4"/>
  <c r="V54" i="4"/>
  <c r="L105" i="2"/>
  <c r="L124" i="2"/>
  <c r="L130" i="2"/>
  <c r="D68" i="4"/>
  <c r="D69" i="4"/>
  <c r="D32" i="4"/>
  <c r="AD43" i="24"/>
  <c r="H124" i="2"/>
  <c r="H130" i="2"/>
  <c r="G66" i="4"/>
  <c r="G67" i="4"/>
  <c r="AB24" i="4"/>
  <c r="D99" i="2"/>
  <c r="E29" i="1"/>
  <c r="F29" i="1"/>
  <c r="T68" i="4"/>
  <c r="T69" i="4"/>
  <c r="T32" i="4"/>
  <c r="H66" i="4"/>
  <c r="H67" i="4"/>
  <c r="H68" i="4"/>
  <c r="H69" i="4"/>
  <c r="H32" i="4"/>
  <c r="O27" i="4"/>
  <c r="O29" i="4"/>
  <c r="O54" i="4"/>
  <c r="W27" i="4"/>
  <c r="W29" i="4"/>
  <c r="W54" i="4"/>
  <c r="V68" i="4"/>
  <c r="V69" i="4"/>
  <c r="V32" i="4"/>
  <c r="D65" i="24"/>
  <c r="AD35" i="24"/>
  <c r="AC52" i="24"/>
  <c r="AD52" i="24"/>
  <c r="E30" i="1"/>
  <c r="F30" i="1"/>
  <c r="G27" i="4"/>
  <c r="G29" i="4"/>
  <c r="G54" i="4"/>
  <c r="C68" i="4"/>
  <c r="C69" i="4"/>
  <c r="C32" i="4"/>
  <c r="P67" i="4"/>
  <c r="P66" i="4"/>
  <c r="B67" i="4"/>
  <c r="B66" i="4"/>
  <c r="B68" i="4"/>
  <c r="B69" i="4"/>
  <c r="B32" i="4"/>
  <c r="K27" i="4"/>
  <c r="K29" i="4"/>
  <c r="K54" i="4"/>
  <c r="P124" i="2"/>
  <c r="P130" i="2"/>
  <c r="J67" i="4"/>
  <c r="J66" i="4"/>
  <c r="J27" i="4"/>
  <c r="J29" i="4"/>
  <c r="J54" i="4"/>
  <c r="N68" i="4"/>
  <c r="N69" i="4"/>
  <c r="N32" i="4"/>
  <c r="P65" i="24"/>
  <c r="D66" i="24"/>
  <c r="D67" i="24"/>
  <c r="H27" i="4"/>
  <c r="H29" i="4"/>
  <c r="H54" i="4"/>
  <c r="L65" i="4"/>
  <c r="D105" i="2"/>
  <c r="D124" i="2"/>
  <c r="D130" i="2"/>
  <c r="X66" i="4"/>
  <c r="X67" i="4"/>
  <c r="E54" i="24"/>
  <c r="D28" i="1"/>
  <c r="E28" i="1"/>
  <c r="S65" i="4"/>
  <c r="U66" i="4"/>
  <c r="U67" i="4"/>
  <c r="U68" i="4"/>
  <c r="U69" i="4"/>
  <c r="U32" i="4"/>
  <c r="B31" i="1"/>
  <c r="D31" i="1"/>
  <c r="T98" i="2"/>
  <c r="E67" i="4"/>
  <c r="E66" i="4"/>
  <c r="M65" i="24"/>
  <c r="G68" i="4"/>
  <c r="G69" i="4"/>
  <c r="G32" i="4"/>
  <c r="C27" i="4"/>
  <c r="C29" i="4"/>
  <c r="C54" i="4"/>
  <c r="C66" i="24"/>
  <c r="C67" i="24"/>
  <c r="F68" i="4"/>
  <c r="F69" i="4"/>
  <c r="F32" i="4"/>
  <c r="C68" i="24"/>
  <c r="C69" i="24"/>
  <c r="C32" i="24"/>
  <c r="E68" i="4"/>
  <c r="E69" i="4"/>
  <c r="E32" i="4"/>
  <c r="J68" i="4"/>
  <c r="J69" i="4"/>
  <c r="J32" i="4"/>
  <c r="X68" i="4"/>
  <c r="X69" i="4"/>
  <c r="X32" i="4"/>
  <c r="P27" i="4"/>
  <c r="P29" i="4"/>
  <c r="P54" i="4"/>
  <c r="P68" i="4"/>
  <c r="P69" i="4"/>
  <c r="P32" i="4"/>
  <c r="B27" i="4"/>
  <c r="B29" i="4"/>
  <c r="B54" i="4"/>
  <c r="M66" i="24"/>
  <c r="M67" i="24"/>
  <c r="M27" i="24"/>
  <c r="M29" i="24"/>
  <c r="M54" i="24"/>
  <c r="E31" i="1"/>
  <c r="E32" i="1"/>
  <c r="E5" i="1"/>
  <c r="P66" i="24"/>
  <c r="P67" i="24"/>
  <c r="P68" i="24"/>
  <c r="P69" i="24"/>
  <c r="P32" i="24"/>
  <c r="E27" i="4"/>
  <c r="E29" i="4"/>
  <c r="E54" i="4"/>
  <c r="L67" i="4"/>
  <c r="L66" i="4"/>
  <c r="D27" i="24"/>
  <c r="D29" i="24"/>
  <c r="D54" i="24"/>
  <c r="C27" i="24"/>
  <c r="C29" i="24"/>
  <c r="C54" i="24"/>
  <c r="B32" i="1"/>
  <c r="B5" i="1"/>
  <c r="X27" i="4"/>
  <c r="X29" i="4"/>
  <c r="X54" i="4"/>
  <c r="U27" i="4"/>
  <c r="U29" i="4"/>
  <c r="U54" i="4"/>
  <c r="S67" i="4"/>
  <c r="S66" i="4"/>
  <c r="S27" i="4"/>
  <c r="S29" i="4"/>
  <c r="S54" i="4"/>
  <c r="D32" i="1"/>
  <c r="F28" i="1"/>
  <c r="D68" i="24"/>
  <c r="D69" i="24"/>
  <c r="D32" i="24"/>
  <c r="F31" i="1"/>
  <c r="D5" i="1"/>
  <c r="L27" i="4"/>
  <c r="L29" i="4"/>
  <c r="L54" i="4"/>
  <c r="F32" i="1"/>
  <c r="S68" i="4"/>
  <c r="S69" i="4"/>
  <c r="S32" i="4"/>
  <c r="L68" i="4"/>
  <c r="L69" i="4"/>
  <c r="L32" i="4"/>
  <c r="P27" i="24"/>
  <c r="P29" i="24"/>
  <c r="P54" i="24"/>
  <c r="M68" i="24"/>
  <c r="M69" i="24"/>
  <c r="M32" i="24"/>
  <c r="F5" i="1"/>
  <c r="AB32" i="4"/>
  <c r="AD32" i="4"/>
  <c r="F20" i="1"/>
  <c r="D21" i="1"/>
  <c r="B23" i="1"/>
  <c r="D23" i="1"/>
  <c r="B22" i="1"/>
  <c r="D22" i="1"/>
  <c r="AD31" i="24"/>
  <c r="G65" i="24"/>
  <c r="N67" i="24"/>
  <c r="N66" i="24"/>
  <c r="N68" i="24"/>
  <c r="N69" i="24"/>
  <c r="N32" i="24"/>
  <c r="O68" i="24"/>
  <c r="O69" i="24"/>
  <c r="O32" i="24"/>
  <c r="L65" i="24"/>
  <c r="E23" i="1"/>
  <c r="F23" i="1"/>
  <c r="D25" i="1"/>
  <c r="B25" i="1"/>
  <c r="B4" i="1"/>
  <c r="E22" i="1"/>
  <c r="F22" i="1"/>
  <c r="E21" i="1"/>
  <c r="F21" i="1"/>
  <c r="AD29" i="24"/>
  <c r="AD54" i="24"/>
  <c r="G66" i="24"/>
  <c r="G67" i="24"/>
  <c r="G68" i="24"/>
  <c r="G69" i="24"/>
  <c r="G32" i="24"/>
  <c r="N27" i="24"/>
  <c r="N29" i="24"/>
  <c r="N54" i="24"/>
  <c r="O54" i="24"/>
  <c r="L66" i="24"/>
  <c r="L67" i="24"/>
  <c r="L27" i="24"/>
  <c r="L29" i="24"/>
  <c r="L54" i="24"/>
  <c r="F25" i="1"/>
  <c r="B7" i="1"/>
  <c r="D4" i="1"/>
  <c r="B8" i="1"/>
  <c r="E25" i="1"/>
  <c r="E4" i="1"/>
  <c r="E8" i="1"/>
  <c r="L68" i="24"/>
  <c r="L69" i="24"/>
  <c r="L32" i="24"/>
  <c r="AB32" i="24"/>
  <c r="AD32" i="24"/>
  <c r="G27" i="24"/>
  <c r="G29" i="24"/>
  <c r="G54" i="24"/>
  <c r="F4" i="1"/>
  <c r="F8" i="1"/>
  <c r="D8" i="1"/>
  <c r="E10" i="1"/>
  <c r="AC29" i="4"/>
  <c r="AD29" i="4"/>
  <c r="AD54" i="4"/>
  <c r="Q20" i="1"/>
  <c r="Q24" i="1"/>
  <c r="O24" i="1"/>
  <c r="O7" i="1"/>
  <c r="B10" i="1"/>
  <c r="O8" i="1"/>
  <c r="Q7" i="1"/>
  <c r="Q8" i="1"/>
  <c r="D10" i="1"/>
  <c r="B9" i="1"/>
  <c r="O9" i="1"/>
  <c r="D9" i="1"/>
  <c r="G16" i="1"/>
  <c r="G3" i="1"/>
  <c r="P38" i="23"/>
  <c r="AP38" i="23"/>
  <c r="AN35" i="23"/>
  <c r="K42" i="23"/>
  <c r="AP37" i="23"/>
  <c r="P39" i="23"/>
  <c r="AP39" i="23"/>
  <c r="C55" i="23"/>
  <c r="AP34" i="23"/>
  <c r="F55" i="23"/>
  <c r="H16" i="1"/>
  <c r="H3" i="1"/>
  <c r="E9" i="1"/>
  <c r="P9" i="1"/>
  <c r="AN42" i="23"/>
  <c r="H47" i="23"/>
  <c r="P42" i="23"/>
  <c r="E47" i="23"/>
  <c r="H44" i="1"/>
  <c r="H6" i="1"/>
  <c r="G44" i="1"/>
  <c r="G6" i="1"/>
  <c r="G8" i="1"/>
  <c r="H8" i="1"/>
  <c r="C74" i="23"/>
  <c r="F74" i="23"/>
  <c r="B74" i="23"/>
  <c r="J47" i="23"/>
</calcChain>
</file>

<file path=xl/comments1.xml><?xml version="1.0" encoding="utf-8"?>
<comments xmlns="http://schemas.openxmlformats.org/spreadsheetml/2006/main">
  <authors>
    <author>Sutcliffe Kirsty (2017)</author>
  </authors>
  <commentList>
    <comment ref="O3" authorId="0" shapeId="0">
      <text>
        <r>
          <rPr>
            <b/>
            <sz val="9"/>
            <color indexed="81"/>
            <rFont val="Tahoma"/>
            <family val="2"/>
          </rPr>
          <t>Sutcliffe Kirsty (2017):</t>
        </r>
        <r>
          <rPr>
            <sz val="9"/>
            <color indexed="81"/>
            <rFont val="Tahoma"/>
            <family val="2"/>
          </rPr>
          <t xml:space="preserve">
'Stringy'</t>
        </r>
      </text>
    </comment>
    <comment ref="O6" authorId="0" shapeId="0">
      <text>
        <r>
          <rPr>
            <b/>
            <sz val="9"/>
            <color indexed="81"/>
            <rFont val="Tahoma"/>
            <family val="2"/>
          </rPr>
          <t>Sutcliffe Kirsty (2017):</t>
        </r>
        <r>
          <rPr>
            <sz val="9"/>
            <color indexed="81"/>
            <rFont val="Tahoma"/>
            <family val="2"/>
          </rPr>
          <t xml:space="preserve">
'Stringy'</t>
        </r>
      </text>
    </comment>
  </commentList>
</comments>
</file>

<file path=xl/comments2.xml><?xml version="1.0" encoding="utf-8"?>
<comments xmlns="http://schemas.openxmlformats.org/spreadsheetml/2006/main">
  <authors>
    <author>Freeth Thomas (2017)</author>
    <author>Louise Yates</author>
    <author>EJ:</author>
  </authors>
  <commentList>
    <comment ref="D6" authorId="0" shapeId="0">
      <text>
        <r>
          <rPr>
            <b/>
            <sz val="9"/>
            <color indexed="81"/>
            <rFont val="Tahoma"/>
            <family val="2"/>
          </rPr>
          <t>Freeth Thomas (2017):</t>
        </r>
        <r>
          <rPr>
            <sz val="9"/>
            <color indexed="81"/>
            <rFont val="Tahoma"/>
            <family val="2"/>
          </rPr>
          <t xml:space="preserve">
Open the screen at the back of the hall and have a bar in the Heart Space.</t>
        </r>
      </text>
    </comment>
    <comment ref="K6" authorId="0" shapeId="0">
      <text>
        <r>
          <rPr>
            <b/>
            <sz val="9"/>
            <color indexed="81"/>
            <rFont val="Tahoma"/>
            <family val="2"/>
          </rPr>
          <t>Freeth Thomas (2017):</t>
        </r>
        <r>
          <rPr>
            <sz val="9"/>
            <color indexed="81"/>
            <rFont val="Tahoma"/>
            <family val="2"/>
          </rPr>
          <t xml:space="preserve">
Could be in Atrium space - would fit well. Blackout would be darkened skies in February. Can Louise at North Point offer us a guarranteed shop unit for this performance.</t>
        </r>
      </text>
    </comment>
    <comment ref="P6" authorId="0" shapeId="0">
      <text>
        <r>
          <rPr>
            <b/>
            <sz val="9"/>
            <color indexed="81"/>
            <rFont val="Tahoma"/>
            <family val="2"/>
          </rPr>
          <t>Freeth Thomas (2017):</t>
        </r>
        <r>
          <rPr>
            <sz val="9"/>
            <color indexed="81"/>
            <rFont val="Tahoma"/>
            <family val="2"/>
          </rPr>
          <t xml:space="preserve">
Could be in Atrium space - would fit well. Blackout would be darkened skies in February. Can Louise at North Point offer us a guarranteed shop unit for this performance.</t>
        </r>
      </text>
    </comment>
    <comment ref="Q6" authorId="0" shapeId="0">
      <text>
        <r>
          <rPr>
            <b/>
            <sz val="9"/>
            <color indexed="81"/>
            <rFont val="Tahoma"/>
            <family val="2"/>
          </rPr>
          <t>Freeth Thomas (2017):</t>
        </r>
        <r>
          <rPr>
            <sz val="9"/>
            <color indexed="81"/>
            <rFont val="Tahoma"/>
            <family val="2"/>
          </rPr>
          <t xml:space="preserve">
Could be the shop unit, but would have to drop 1m of space from the width of their stage. No access from wings. To be negotiated with company.</t>
        </r>
      </text>
    </comment>
    <comment ref="N8" authorId="0" shapeId="0">
      <text>
        <r>
          <rPr>
            <b/>
            <sz val="9"/>
            <color indexed="81"/>
            <rFont val="Tahoma"/>
            <family val="2"/>
          </rPr>
          <t>Freeth Thomas (2017):</t>
        </r>
        <r>
          <rPr>
            <sz val="9"/>
            <color indexed="81"/>
            <rFont val="Tahoma"/>
            <family val="2"/>
          </rPr>
          <t xml:space="preserve">
Soft drink provision for this show</t>
        </r>
      </text>
    </comment>
    <comment ref="S8" authorId="0" shapeId="0">
      <text>
        <r>
          <rPr>
            <b/>
            <sz val="9"/>
            <color indexed="81"/>
            <rFont val="Tahoma"/>
            <family val="2"/>
          </rPr>
          <t>Freeth Thomas (2017):</t>
        </r>
        <r>
          <rPr>
            <sz val="9"/>
            <color indexed="81"/>
            <rFont val="Tahoma"/>
            <family val="2"/>
          </rPr>
          <t xml:space="preserve">
Pre-tea time show</t>
        </r>
      </text>
    </comment>
    <comment ref="I12" authorId="1" shapeId="0">
      <text>
        <r>
          <rPr>
            <b/>
            <sz val="9"/>
            <color indexed="81"/>
            <rFont val="Tahoma"/>
            <family val="2"/>
          </rPr>
          <t>Louise Yates:</t>
        </r>
        <r>
          <rPr>
            <sz val="9"/>
            <color indexed="81"/>
            <rFont val="Tahoma"/>
            <family val="2"/>
          </rPr>
          <t xml:space="preserve">
reduced capacity -sSpace for wheel chair users</t>
        </r>
      </text>
    </comment>
    <comment ref="V15" authorId="0" shapeId="0">
      <text>
        <r>
          <rPr>
            <b/>
            <sz val="9"/>
            <color indexed="81"/>
            <rFont val="Tahoma"/>
            <family val="2"/>
          </rPr>
          <t>Freeth Thomas (2017):</t>
        </r>
        <r>
          <rPr>
            <sz val="9"/>
            <color indexed="81"/>
            <rFont val="Tahoma"/>
            <family val="2"/>
          </rPr>
          <t xml:space="preserve">
14yrs+ only. 
Challenge 25 policy on the bar - ID must be shown. Rist bands given out with different colour for adults and childrens tickets.
Concern about shop fronts if capacity is larger</t>
        </r>
      </text>
    </comment>
    <comment ref="L18" authorId="0" shapeId="0">
      <text>
        <r>
          <rPr>
            <b/>
            <sz val="9"/>
            <color indexed="81"/>
            <rFont val="Tahoma"/>
            <family val="2"/>
          </rPr>
          <t>Freeth Thomas (2017):</t>
        </r>
        <r>
          <rPr>
            <sz val="9"/>
            <color indexed="81"/>
            <rFont val="Tahoma"/>
            <family val="2"/>
          </rPr>
          <t xml:space="preserve">
Based roughly on 3 children attending with 1 adult</t>
        </r>
      </text>
    </comment>
    <comment ref="U18" authorId="0" shapeId="0">
      <text>
        <r>
          <rPr>
            <b/>
            <sz val="9"/>
            <color indexed="81"/>
            <rFont val="Tahoma"/>
            <family val="2"/>
          </rPr>
          <t>Freeth Thomas (2017):</t>
        </r>
        <r>
          <rPr>
            <sz val="9"/>
            <color indexed="81"/>
            <rFont val="Tahoma"/>
            <family val="2"/>
          </rPr>
          <t xml:space="preserve">
Based roughly on 3 children attending with 1 adult</t>
        </r>
      </text>
    </comment>
    <comment ref="C31" authorId="0" shapeId="0">
      <text>
        <r>
          <rPr>
            <b/>
            <sz val="9"/>
            <color indexed="81"/>
            <rFont val="Tahoma"/>
            <family val="2"/>
          </rPr>
          <t>Freeth Thomas (2017):</t>
        </r>
        <r>
          <rPr>
            <sz val="9"/>
            <color indexed="81"/>
            <rFont val="Tahoma"/>
            <family val="2"/>
          </rPr>
          <t xml:space="preserve">
Includes accomodation and travel</t>
        </r>
      </text>
    </comment>
    <comment ref="H31" authorId="0" shapeId="0">
      <text>
        <r>
          <rPr>
            <b/>
            <sz val="9"/>
            <color indexed="81"/>
            <rFont val="Tahoma"/>
            <family val="2"/>
          </rPr>
          <t>Freeth Thomas (2017):</t>
        </r>
        <r>
          <rPr>
            <sz val="9"/>
            <color indexed="81"/>
            <rFont val="Tahoma"/>
            <family val="2"/>
          </rPr>
          <t xml:space="preserve">
Includes accomodation and travel</t>
        </r>
      </text>
    </comment>
    <comment ref="K31" authorId="0" shapeId="0">
      <text>
        <r>
          <rPr>
            <b/>
            <sz val="9"/>
            <color indexed="81"/>
            <rFont val="Tahoma"/>
            <family val="2"/>
          </rPr>
          <t>Freeth Thomas (2017):</t>
        </r>
        <r>
          <rPr>
            <sz val="9"/>
            <color indexed="81"/>
            <rFont val="Tahoma"/>
            <family val="2"/>
          </rPr>
          <t xml:space="preserve">
Includes accomodation and travel</t>
        </r>
      </text>
    </comment>
    <comment ref="P31" authorId="0" shapeId="0">
      <text>
        <r>
          <rPr>
            <b/>
            <sz val="9"/>
            <color indexed="81"/>
            <rFont val="Tahoma"/>
            <family val="2"/>
          </rPr>
          <t>Freeth Thomas (2017):</t>
        </r>
        <r>
          <rPr>
            <sz val="9"/>
            <color indexed="81"/>
            <rFont val="Tahoma"/>
            <family val="2"/>
          </rPr>
          <t xml:space="preserve">
Includes accomodation and travel</t>
        </r>
      </text>
    </comment>
    <comment ref="W31" authorId="0" shapeId="0">
      <text>
        <r>
          <rPr>
            <b/>
            <sz val="9"/>
            <color indexed="81"/>
            <rFont val="Tahoma"/>
            <family val="2"/>
          </rPr>
          <t>Freeth Thomas (2017):</t>
        </r>
        <r>
          <rPr>
            <sz val="9"/>
            <color indexed="81"/>
            <rFont val="Tahoma"/>
            <family val="2"/>
          </rPr>
          <t xml:space="preserve">
Includes accomodation and travel</t>
        </r>
      </text>
    </comment>
    <comment ref="B43" authorId="2" shapeId="0">
      <text>
        <r>
          <rPr>
            <sz val="10"/>
            <color indexed="81"/>
            <rFont val="Tahoma"/>
            <family val="2"/>
          </rPr>
          <t>halved - 2 shows per shift surely?</t>
        </r>
        <r>
          <rPr>
            <sz val="9"/>
            <color indexed="81"/>
            <rFont val="Tahoma"/>
            <family val="2"/>
          </rPr>
          <t xml:space="preserve">
</t>
        </r>
      </text>
    </comment>
    <comment ref="C43" authorId="2" shapeId="0">
      <text>
        <r>
          <rPr>
            <sz val="10"/>
            <color indexed="81"/>
            <rFont val="Tahoma"/>
            <family val="2"/>
          </rPr>
          <t>halved - 2 shows per shift surely?</t>
        </r>
        <r>
          <rPr>
            <sz val="9"/>
            <color indexed="81"/>
            <rFont val="Tahoma"/>
            <family val="2"/>
          </rPr>
          <t xml:space="preserve">
</t>
        </r>
      </text>
    </comment>
    <comment ref="D43" authorId="2" shapeId="0">
      <text>
        <r>
          <rPr>
            <sz val="10"/>
            <color indexed="81"/>
            <rFont val="Tahoma"/>
            <family val="2"/>
          </rPr>
          <t>halved - 2 shows per shift surely?</t>
        </r>
        <r>
          <rPr>
            <sz val="9"/>
            <color indexed="81"/>
            <rFont val="Tahoma"/>
            <family val="2"/>
          </rPr>
          <t xml:space="preserve">
</t>
        </r>
      </text>
    </comment>
    <comment ref="E43" authorId="2" shapeId="0">
      <text>
        <r>
          <rPr>
            <sz val="10"/>
            <color indexed="81"/>
            <rFont val="Tahoma"/>
            <family val="2"/>
          </rPr>
          <t>halved - 2 shows per shift surely?</t>
        </r>
        <r>
          <rPr>
            <sz val="9"/>
            <color indexed="81"/>
            <rFont val="Tahoma"/>
            <family val="2"/>
          </rPr>
          <t xml:space="preserve">
</t>
        </r>
      </text>
    </comment>
    <comment ref="F43" authorId="2" shapeId="0">
      <text>
        <r>
          <rPr>
            <sz val="10"/>
            <color indexed="81"/>
            <rFont val="Tahoma"/>
            <family val="2"/>
          </rPr>
          <t>halved - 2 shows per shift surely?</t>
        </r>
        <r>
          <rPr>
            <sz val="9"/>
            <color indexed="81"/>
            <rFont val="Tahoma"/>
            <family val="2"/>
          </rPr>
          <t xml:space="preserve">
</t>
        </r>
      </text>
    </comment>
    <comment ref="G43" authorId="2" shapeId="0">
      <text>
        <r>
          <rPr>
            <sz val="10"/>
            <color indexed="81"/>
            <rFont val="Tahoma"/>
            <family val="2"/>
          </rPr>
          <t>halved - 2 shows per shift surely?</t>
        </r>
        <r>
          <rPr>
            <sz val="9"/>
            <color indexed="81"/>
            <rFont val="Tahoma"/>
            <family val="2"/>
          </rPr>
          <t xml:space="preserve">
</t>
        </r>
      </text>
    </comment>
    <comment ref="H43" authorId="2" shapeId="0">
      <text>
        <r>
          <rPr>
            <sz val="10"/>
            <color indexed="81"/>
            <rFont val="Tahoma"/>
            <family val="2"/>
          </rPr>
          <t>halved - 2 shows per shift surely?</t>
        </r>
        <r>
          <rPr>
            <sz val="9"/>
            <color indexed="81"/>
            <rFont val="Tahoma"/>
            <family val="2"/>
          </rPr>
          <t xml:space="preserve">
</t>
        </r>
      </text>
    </comment>
    <comment ref="I43" authorId="2" shapeId="0">
      <text>
        <r>
          <rPr>
            <sz val="10"/>
            <color indexed="81"/>
            <rFont val="Tahoma"/>
            <family val="2"/>
          </rPr>
          <t>halved - 2 shows per shift surely?</t>
        </r>
        <r>
          <rPr>
            <sz val="9"/>
            <color indexed="81"/>
            <rFont val="Tahoma"/>
            <family val="2"/>
          </rPr>
          <t xml:space="preserve">
</t>
        </r>
      </text>
    </comment>
    <comment ref="K43" authorId="2" shapeId="0">
      <text>
        <r>
          <rPr>
            <sz val="10"/>
            <color indexed="81"/>
            <rFont val="Tahoma"/>
            <family val="2"/>
          </rPr>
          <t>halved - 2 shows per shift surely?</t>
        </r>
        <r>
          <rPr>
            <sz val="9"/>
            <color indexed="81"/>
            <rFont val="Tahoma"/>
            <family val="2"/>
          </rPr>
          <t xml:space="preserve">
</t>
        </r>
      </text>
    </comment>
    <comment ref="L43" authorId="2" shapeId="0">
      <text>
        <r>
          <rPr>
            <sz val="10"/>
            <color indexed="81"/>
            <rFont val="Tahoma"/>
            <family val="2"/>
          </rPr>
          <t>halved - 2 shows per shift surely?</t>
        </r>
        <r>
          <rPr>
            <sz val="9"/>
            <color indexed="81"/>
            <rFont val="Tahoma"/>
            <family val="2"/>
          </rPr>
          <t xml:space="preserve">
</t>
        </r>
      </text>
    </comment>
    <comment ref="M43" authorId="2" shapeId="0">
      <text>
        <r>
          <rPr>
            <sz val="10"/>
            <color indexed="81"/>
            <rFont val="Tahoma"/>
            <family val="2"/>
          </rPr>
          <t>halved - 2 shows per shift surely?</t>
        </r>
        <r>
          <rPr>
            <sz val="9"/>
            <color indexed="81"/>
            <rFont val="Tahoma"/>
            <family val="2"/>
          </rPr>
          <t xml:space="preserve">
</t>
        </r>
      </text>
    </comment>
    <comment ref="N43" authorId="2" shapeId="0">
      <text>
        <r>
          <rPr>
            <sz val="10"/>
            <color indexed="81"/>
            <rFont val="Tahoma"/>
            <family val="2"/>
          </rPr>
          <t>halved - 2 shows per shift surely?</t>
        </r>
        <r>
          <rPr>
            <sz val="9"/>
            <color indexed="81"/>
            <rFont val="Tahoma"/>
            <family val="2"/>
          </rPr>
          <t xml:space="preserve">
</t>
        </r>
      </text>
    </comment>
    <comment ref="O43" authorId="2" shapeId="0">
      <text>
        <r>
          <rPr>
            <sz val="10"/>
            <color indexed="81"/>
            <rFont val="Tahoma"/>
            <family val="2"/>
          </rPr>
          <t>halved - 2 shows per shift surely?</t>
        </r>
        <r>
          <rPr>
            <sz val="9"/>
            <color indexed="81"/>
            <rFont val="Tahoma"/>
            <family val="2"/>
          </rPr>
          <t xml:space="preserve">
</t>
        </r>
      </text>
    </comment>
    <comment ref="P43" authorId="2" shapeId="0">
      <text>
        <r>
          <rPr>
            <sz val="10"/>
            <color indexed="81"/>
            <rFont val="Tahoma"/>
            <family val="2"/>
          </rPr>
          <t>halved - 2 shows per shift surely?</t>
        </r>
        <r>
          <rPr>
            <sz val="9"/>
            <color indexed="81"/>
            <rFont val="Tahoma"/>
            <family val="2"/>
          </rPr>
          <t xml:space="preserve">
</t>
        </r>
      </text>
    </comment>
    <comment ref="Q43" authorId="2" shapeId="0">
      <text>
        <r>
          <rPr>
            <sz val="10"/>
            <color indexed="81"/>
            <rFont val="Tahoma"/>
            <family val="2"/>
          </rPr>
          <t>halved - 2 shows per shift surely?</t>
        </r>
        <r>
          <rPr>
            <sz val="9"/>
            <color indexed="81"/>
            <rFont val="Tahoma"/>
            <family val="2"/>
          </rPr>
          <t xml:space="preserve">
</t>
        </r>
      </text>
    </comment>
    <comment ref="S43" authorId="2" shapeId="0">
      <text>
        <r>
          <rPr>
            <sz val="10"/>
            <color indexed="81"/>
            <rFont val="Tahoma"/>
            <family val="2"/>
          </rPr>
          <t>halved - 2 shows per shift surely?</t>
        </r>
        <r>
          <rPr>
            <sz val="9"/>
            <color indexed="81"/>
            <rFont val="Tahoma"/>
            <family val="2"/>
          </rPr>
          <t xml:space="preserve">
</t>
        </r>
      </text>
    </comment>
    <comment ref="T43" authorId="2" shapeId="0">
      <text>
        <r>
          <rPr>
            <sz val="10"/>
            <color indexed="81"/>
            <rFont val="Tahoma"/>
            <family val="2"/>
          </rPr>
          <t>halved - 2 shows per shift surely?</t>
        </r>
        <r>
          <rPr>
            <sz val="9"/>
            <color indexed="81"/>
            <rFont val="Tahoma"/>
            <family val="2"/>
          </rPr>
          <t xml:space="preserve">
</t>
        </r>
      </text>
    </comment>
    <comment ref="U43" authorId="2" shapeId="0">
      <text>
        <r>
          <rPr>
            <sz val="10"/>
            <color indexed="81"/>
            <rFont val="Tahoma"/>
            <family val="2"/>
          </rPr>
          <t>halved - 2 shows per shift surely?</t>
        </r>
        <r>
          <rPr>
            <sz val="9"/>
            <color indexed="81"/>
            <rFont val="Tahoma"/>
            <family val="2"/>
          </rPr>
          <t xml:space="preserve">
</t>
        </r>
      </text>
    </comment>
    <comment ref="V43" authorId="2" shapeId="0">
      <text>
        <r>
          <rPr>
            <sz val="10"/>
            <color indexed="81"/>
            <rFont val="Tahoma"/>
            <family val="2"/>
          </rPr>
          <t>halved - 2 shows per shift surely?</t>
        </r>
        <r>
          <rPr>
            <sz val="9"/>
            <color indexed="81"/>
            <rFont val="Tahoma"/>
            <family val="2"/>
          </rPr>
          <t xml:space="preserve">
</t>
        </r>
      </text>
    </comment>
    <comment ref="W43" authorId="2" shapeId="0">
      <text>
        <r>
          <rPr>
            <sz val="10"/>
            <color indexed="81"/>
            <rFont val="Tahoma"/>
            <family val="2"/>
          </rPr>
          <t>halved - 2 shows per shift surely?</t>
        </r>
        <r>
          <rPr>
            <sz val="9"/>
            <color indexed="81"/>
            <rFont val="Tahoma"/>
            <family val="2"/>
          </rPr>
          <t xml:space="preserve">
</t>
        </r>
      </text>
    </comment>
    <comment ref="X43" authorId="2" shapeId="0">
      <text>
        <r>
          <rPr>
            <sz val="10"/>
            <color indexed="81"/>
            <rFont val="Tahoma"/>
            <family val="2"/>
          </rPr>
          <t>halved - 2 shows per shift surely?</t>
        </r>
        <r>
          <rPr>
            <sz val="9"/>
            <color indexed="81"/>
            <rFont val="Tahoma"/>
            <family val="2"/>
          </rPr>
          <t xml:space="preserve">
</t>
        </r>
      </text>
    </comment>
    <comment ref="A71" authorId="0" shapeId="0">
      <text>
        <r>
          <rPr>
            <b/>
            <sz val="9"/>
            <color indexed="81"/>
            <rFont val="Tahoma"/>
            <family val="2"/>
          </rPr>
          <t>Freeth Thomas (2017):</t>
        </r>
        <r>
          <rPr>
            <sz val="9"/>
            <color indexed="81"/>
            <rFont val="Tahoma"/>
            <family val="2"/>
          </rPr>
          <t xml:space="preserve">
FOH staff also need to double as Box Office staff</t>
        </r>
      </text>
    </comment>
    <comment ref="A76" authorId="0" shapeId="0">
      <text>
        <r>
          <rPr>
            <b/>
            <sz val="9"/>
            <color indexed="81"/>
            <rFont val="Tahoma"/>
            <family val="2"/>
          </rPr>
          <t>Freeth Thomas (2017):</t>
        </r>
        <r>
          <rPr>
            <sz val="9"/>
            <color indexed="81"/>
            <rFont val="Tahoma"/>
            <family val="2"/>
          </rPr>
          <t xml:space="preserve">
FOH Manager is also the volunteer lead</t>
        </r>
      </text>
    </comment>
    <comment ref="A83" authorId="0" shapeId="0">
      <text>
        <r>
          <rPr>
            <b/>
            <sz val="9"/>
            <color indexed="81"/>
            <rFont val="Tahoma"/>
            <family val="2"/>
          </rPr>
          <t>Freeth Thomas (2017):</t>
        </r>
        <r>
          <rPr>
            <sz val="9"/>
            <color indexed="81"/>
            <rFont val="Tahoma"/>
            <family val="2"/>
          </rPr>
          <t xml:space="preserve">
FOH Manager is also the volunteer lead</t>
        </r>
      </text>
    </comment>
    <comment ref="A89" authorId="0" shapeId="0">
      <text>
        <r>
          <rPr>
            <b/>
            <sz val="9"/>
            <color indexed="81"/>
            <rFont val="Tahoma"/>
            <family val="2"/>
          </rPr>
          <t>Freeth Thomas (2017):</t>
        </r>
        <r>
          <rPr>
            <sz val="9"/>
            <color indexed="81"/>
            <rFont val="Tahoma"/>
            <family val="2"/>
          </rPr>
          <t xml:space="preserve">
FOH Manager is also the volunteer lead</t>
        </r>
      </text>
    </comment>
    <comment ref="A95" authorId="0" shapeId="0">
      <text>
        <r>
          <rPr>
            <b/>
            <sz val="9"/>
            <color indexed="81"/>
            <rFont val="Tahoma"/>
            <family val="2"/>
          </rPr>
          <t>Freeth Thomas (2017):</t>
        </r>
        <r>
          <rPr>
            <sz val="9"/>
            <color indexed="81"/>
            <rFont val="Tahoma"/>
            <family val="2"/>
          </rPr>
          <t xml:space="preserve">
FOH Manager is also the volunteer lead</t>
        </r>
      </text>
    </comment>
    <comment ref="A100" authorId="0" shapeId="0">
      <text>
        <r>
          <rPr>
            <b/>
            <sz val="9"/>
            <color indexed="81"/>
            <rFont val="Tahoma"/>
            <family val="2"/>
          </rPr>
          <t>Freeth Thomas (2017):</t>
        </r>
        <r>
          <rPr>
            <sz val="9"/>
            <color indexed="81"/>
            <rFont val="Tahoma"/>
            <family val="2"/>
          </rPr>
          <t xml:space="preserve">
FOH staff also need to double as Box Office staff</t>
        </r>
      </text>
    </comment>
    <comment ref="A129" authorId="0" shapeId="0">
      <text>
        <r>
          <rPr>
            <b/>
            <sz val="9"/>
            <color indexed="81"/>
            <rFont val="Tahoma"/>
            <family val="2"/>
          </rPr>
          <t>Freeth Thomas (2017):</t>
        </r>
        <r>
          <rPr>
            <sz val="9"/>
            <color indexed="81"/>
            <rFont val="Tahoma"/>
            <family val="2"/>
          </rPr>
          <t xml:space="preserve">
These cells are hidden because the forecast costs no longer apply and these cells no longer link through to the forecast budget.</t>
        </r>
      </text>
    </comment>
  </commentList>
</comments>
</file>

<file path=xl/comments3.xml><?xml version="1.0" encoding="utf-8"?>
<comments xmlns="http://schemas.openxmlformats.org/spreadsheetml/2006/main">
  <authors>
    <author>Robinson Andrea (2017)</author>
    <author>Freeth Thomas (2017)</author>
    <author>Louise Yates</author>
    <author>EJ:</author>
  </authors>
  <commentList>
    <comment ref="C4" authorId="0" shapeId="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H4" authorId="0" shapeId="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M4" authorId="0" shapeId="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N4" authorId="0" shapeId="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T4" authorId="0" shapeId="0">
      <text>
        <r>
          <rPr>
            <b/>
            <sz val="9"/>
            <color indexed="81"/>
            <rFont val="Tahoma"/>
            <family val="2"/>
          </rPr>
          <t>Robinson Andrea (2017):</t>
        </r>
        <r>
          <rPr>
            <sz val="9"/>
            <color indexed="81"/>
            <rFont val="Tahoma"/>
            <family val="2"/>
          </rPr>
          <t xml:space="preserve">
Double bill with JOAN. Single ticket for both events. Revenue is showing under JOAN only.</t>
        </r>
      </text>
    </comment>
    <comment ref="X4" authorId="0" shapeId="0">
      <text>
        <r>
          <rPr>
            <b/>
            <sz val="9"/>
            <color indexed="81"/>
            <rFont val="Tahoma"/>
            <family val="2"/>
          </rPr>
          <t>Robinson Andrea (2017):</t>
        </r>
        <r>
          <rPr>
            <sz val="9"/>
            <color indexed="81"/>
            <rFont val="Tahoma"/>
            <family val="2"/>
          </rPr>
          <t xml:space="preserve">
Double bill with Hekima. Single ticket for both events. Revenue is showing under JOAN only.</t>
        </r>
      </text>
    </comment>
    <comment ref="F6" authorId="1" shapeId="0">
      <text>
        <r>
          <rPr>
            <b/>
            <sz val="9"/>
            <color indexed="81"/>
            <rFont val="Tahoma"/>
            <family val="2"/>
          </rPr>
          <t>Freeth Thomas (2017):</t>
        </r>
        <r>
          <rPr>
            <sz val="9"/>
            <color indexed="81"/>
            <rFont val="Tahoma"/>
            <family val="2"/>
          </rPr>
          <t xml:space="preserve">
Would like to use Winter Garden as a possible future venue.</t>
        </r>
      </text>
    </comment>
    <comment ref="G6" authorId="1" shapeId="0">
      <text>
        <r>
          <rPr>
            <b/>
            <sz val="9"/>
            <color indexed="81"/>
            <rFont val="Tahoma"/>
            <family val="2"/>
          </rPr>
          <t>Freeth Thomas (2017):</t>
        </r>
        <r>
          <rPr>
            <sz val="9"/>
            <color indexed="81"/>
            <rFont val="Tahoma"/>
            <family val="2"/>
          </rPr>
          <t xml:space="preserve">
320 seated capacity. Untested standing.</t>
        </r>
      </text>
    </comment>
    <comment ref="H6" authorId="1" shapeId="0">
      <text>
        <r>
          <rPr>
            <b/>
            <sz val="9"/>
            <color indexed="81"/>
            <rFont val="Tahoma"/>
            <family val="2"/>
          </rPr>
          <t>Freeth Thomas (2017):</t>
        </r>
        <r>
          <rPr>
            <sz val="9"/>
            <color indexed="81"/>
            <rFont val="Tahoma"/>
            <family val="2"/>
          </rPr>
          <t xml:space="preserve">
Capacitu defined by Joan. Potential to invite more people through schools groups (e.g. Dance or disabled groups invited for this show only)</t>
        </r>
      </text>
    </comment>
    <comment ref="J6" authorId="1" shapeId="0">
      <text>
        <r>
          <rPr>
            <b/>
            <sz val="9"/>
            <color indexed="81"/>
            <rFont val="Tahoma"/>
            <family val="2"/>
          </rPr>
          <t>Freeth Thomas (2017):</t>
        </r>
        <r>
          <rPr>
            <sz val="9"/>
            <color indexed="81"/>
            <rFont val="Tahoma"/>
            <family val="2"/>
          </rPr>
          <t xml:space="preserve">
Chosen because it's ideal for families to access without travel - unlike Kingswood</t>
        </r>
      </text>
    </comment>
    <comment ref="M6" authorId="1" shapeId="0">
      <text>
        <r>
          <rPr>
            <b/>
            <sz val="9"/>
            <color indexed="81"/>
            <rFont val="Tahoma"/>
            <family val="2"/>
          </rPr>
          <t>Freeth Thomas (2017):</t>
        </r>
        <r>
          <rPr>
            <sz val="9"/>
            <color indexed="81"/>
            <rFont val="Tahoma"/>
            <family val="2"/>
          </rPr>
          <t xml:space="preserve">
Could be the shop unit, but would have to drop 1m of space from the width of their stage. No access from wings. To be negotiated with company.</t>
        </r>
      </text>
    </comment>
    <comment ref="N6" authorId="1" shapeId="0">
      <text>
        <r>
          <rPr>
            <b/>
            <sz val="9"/>
            <color indexed="81"/>
            <rFont val="Tahoma"/>
            <family val="2"/>
          </rPr>
          <t>Freeth Thomas (2017):</t>
        </r>
        <r>
          <rPr>
            <sz val="9"/>
            <color indexed="81"/>
            <rFont val="Tahoma"/>
            <family val="2"/>
          </rPr>
          <t xml:space="preserve">
Could be in Atrium space - would fit well. Blackout would be darkened skies in February. Can Louise at North Point offer us a guarranteed shop unit for this performance.</t>
        </r>
      </text>
    </comment>
    <comment ref="R6" authorId="1" shapeId="0">
      <text>
        <r>
          <rPr>
            <b/>
            <sz val="9"/>
            <color indexed="81"/>
            <rFont val="Tahoma"/>
            <family val="2"/>
          </rPr>
          <t>Freeth Thomas (2017):</t>
        </r>
        <r>
          <rPr>
            <sz val="9"/>
            <color indexed="81"/>
            <rFont val="Tahoma"/>
            <family val="2"/>
          </rPr>
          <t xml:space="preserve">
Get In of 6 hours prevents 2 shows</t>
        </r>
      </text>
    </comment>
    <comment ref="V6" authorId="1" shapeId="0">
      <text>
        <r>
          <rPr>
            <b/>
            <sz val="9"/>
            <color indexed="81"/>
            <rFont val="Tahoma"/>
            <family val="2"/>
          </rPr>
          <t>Freeth Thomas (2017):</t>
        </r>
        <r>
          <rPr>
            <sz val="9"/>
            <color indexed="81"/>
            <rFont val="Tahoma"/>
            <family val="2"/>
          </rPr>
          <t xml:space="preserve">
Open the screen at the back of the hall and have a bar in the Heart Space.</t>
        </r>
      </text>
    </comment>
    <comment ref="D8" authorId="1" shapeId="0">
      <text>
        <r>
          <rPr>
            <b/>
            <sz val="9"/>
            <color indexed="81"/>
            <rFont val="Tahoma"/>
            <family val="2"/>
          </rPr>
          <t>Freeth Thomas (2017):</t>
        </r>
        <r>
          <rPr>
            <sz val="9"/>
            <color indexed="81"/>
            <rFont val="Tahoma"/>
            <family val="2"/>
          </rPr>
          <t xml:space="preserve">
Pre-tea time show</t>
        </r>
      </text>
    </comment>
    <comment ref="K8" authorId="1" shapeId="0">
      <text>
        <r>
          <rPr>
            <b/>
            <sz val="9"/>
            <color indexed="81"/>
            <rFont val="Tahoma"/>
            <family val="2"/>
          </rPr>
          <t>Freeth Thomas (2017):</t>
        </r>
        <r>
          <rPr>
            <sz val="9"/>
            <color indexed="81"/>
            <rFont val="Tahoma"/>
            <family val="2"/>
          </rPr>
          <t xml:space="preserve">
Soft drink provision for this show</t>
        </r>
      </text>
    </comment>
    <comment ref="R12" authorId="2" shapeId="0">
      <text>
        <r>
          <rPr>
            <b/>
            <sz val="9"/>
            <color indexed="81"/>
            <rFont val="Tahoma"/>
            <family val="2"/>
          </rPr>
          <t>Louise Yates:</t>
        </r>
        <r>
          <rPr>
            <sz val="9"/>
            <color indexed="81"/>
            <rFont val="Tahoma"/>
            <family val="2"/>
          </rPr>
          <t xml:space="preserve">
reduced capacity -sSpace for wheel chair users</t>
        </r>
      </text>
    </comment>
    <comment ref="D13" authorId="1" shapeId="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K13" authorId="1" shapeId="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D15" authorId="1" shapeId="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K15" authorId="1" shapeId="0">
      <text>
        <r>
          <rPr>
            <b/>
            <sz val="9"/>
            <color indexed="81"/>
            <rFont val="Tahoma"/>
            <family val="2"/>
          </rPr>
          <t>Freeth Thomas (2017):</t>
        </r>
        <r>
          <rPr>
            <sz val="9"/>
            <color indexed="81"/>
            <rFont val="Tahoma"/>
            <family val="2"/>
          </rPr>
          <t xml:space="preserve">
Have dropped expected attendance to reflect teen audience being potentially difficult to attract.</t>
        </r>
      </text>
    </comment>
    <comment ref="E18" authorId="1" shapeId="0">
      <text>
        <r>
          <rPr>
            <b/>
            <sz val="9"/>
            <color indexed="81"/>
            <rFont val="Tahoma"/>
            <family val="2"/>
          </rPr>
          <t>Freeth Thomas (2017):</t>
        </r>
        <r>
          <rPr>
            <sz val="9"/>
            <color indexed="81"/>
            <rFont val="Tahoma"/>
            <family val="2"/>
          </rPr>
          <t xml:space="preserve">
Based roughly on 3 children attending with 1 adult</t>
        </r>
      </text>
    </comment>
    <comment ref="J18" authorId="1" shapeId="0">
      <text>
        <r>
          <rPr>
            <b/>
            <sz val="9"/>
            <color indexed="81"/>
            <rFont val="Tahoma"/>
            <family val="2"/>
          </rPr>
          <t>Freeth Thomas (2017):</t>
        </r>
        <r>
          <rPr>
            <sz val="9"/>
            <color indexed="81"/>
            <rFont val="Tahoma"/>
            <family val="2"/>
          </rPr>
          <t xml:space="preserve">
Based roughly on 3 children attending with 1 adult</t>
        </r>
      </text>
    </comment>
    <comment ref="S18" authorId="1" shapeId="0">
      <text>
        <r>
          <rPr>
            <b/>
            <sz val="9"/>
            <color indexed="81"/>
            <rFont val="Tahoma"/>
            <family val="2"/>
          </rPr>
          <t>Freeth Thomas (2017):</t>
        </r>
        <r>
          <rPr>
            <sz val="9"/>
            <color indexed="81"/>
            <rFont val="Tahoma"/>
            <family val="2"/>
          </rPr>
          <t xml:space="preserve">
Based roughly on 3 children attending with 1 adult</t>
        </r>
      </text>
    </comment>
    <comment ref="AD29" authorId="0" shapeId="0">
      <text>
        <r>
          <rPr>
            <b/>
            <sz val="9"/>
            <color indexed="81"/>
            <rFont val="Tahoma"/>
            <family val="2"/>
          </rPr>
          <t>Robinson Andrea (2017):</t>
        </r>
        <r>
          <rPr>
            <sz val="9"/>
            <color indexed="81"/>
            <rFont val="Tahoma"/>
            <family val="2"/>
          </rPr>
          <t xml:space="preserve">
Income changed from a favourable variance of £2921 to £4508. The change in Income was due to the Secret Gig ticket price being added giving additional income of £526. There was also an error on a formula which resulted in the favourable variance which has now been resolved 1/2/17</t>
        </r>
      </text>
    </comment>
    <comment ref="B31" authorId="1" shapeId="0">
      <text>
        <r>
          <rPr>
            <b/>
            <sz val="9"/>
            <color indexed="81"/>
            <rFont val="Tahoma"/>
            <family val="2"/>
          </rPr>
          <t>Freeth Thomas (2017):</t>
        </r>
        <r>
          <rPr>
            <sz val="9"/>
            <color indexed="81"/>
            <rFont val="Tahoma"/>
            <family val="2"/>
          </rPr>
          <t xml:space="preserve">
Includes travel but not accomodation</t>
        </r>
      </text>
    </comment>
    <comment ref="C31" authorId="1" shapeId="0">
      <text>
        <r>
          <rPr>
            <b/>
            <sz val="9"/>
            <color indexed="81"/>
            <rFont val="Tahoma"/>
            <family val="2"/>
          </rPr>
          <t>Freeth Thomas (2017):</t>
        </r>
        <r>
          <rPr>
            <sz val="9"/>
            <color indexed="81"/>
            <rFont val="Tahoma"/>
            <family val="2"/>
          </rPr>
          <t xml:space="preserve">
Includes accomodation and travel</t>
        </r>
      </text>
    </comment>
    <comment ref="N31" authorId="1" shapeId="0">
      <text>
        <r>
          <rPr>
            <b/>
            <sz val="9"/>
            <color indexed="81"/>
            <rFont val="Tahoma"/>
            <family val="2"/>
          </rPr>
          <t>Freeth Thomas (2017):</t>
        </r>
        <r>
          <rPr>
            <sz val="9"/>
            <color indexed="81"/>
            <rFont val="Tahoma"/>
            <family val="2"/>
          </rPr>
          <t xml:space="preserve">
Includes accomodation and travel</t>
        </r>
      </text>
    </comment>
    <comment ref="X31" authorId="1" shapeId="0">
      <text>
        <r>
          <rPr>
            <b/>
            <sz val="9"/>
            <color indexed="81"/>
            <rFont val="Tahoma"/>
            <family val="2"/>
          </rPr>
          <t>Freeth Thomas (2017):</t>
        </r>
        <r>
          <rPr>
            <sz val="9"/>
            <color indexed="81"/>
            <rFont val="Tahoma"/>
            <family val="2"/>
          </rPr>
          <t xml:space="preserve">
Includes accomodation and travel</t>
        </r>
      </text>
    </comment>
    <comment ref="AD31" authorId="0" shapeId="0">
      <text>
        <r>
          <rPr>
            <b/>
            <sz val="9"/>
            <color indexed="81"/>
            <rFont val="Tahoma"/>
            <family val="2"/>
          </rPr>
          <t>Robinson Andrea (2017):</t>
        </r>
        <r>
          <rPr>
            <sz val="9"/>
            <color indexed="81"/>
            <rFont val="Tahoma"/>
            <family val="2"/>
          </rPr>
          <t xml:space="preserve">
The Secret Gig was increased to £3000, increasing the forecast to £22,300 leaving an adverse variance £250 due to booking an additional celebrity act for the Secret Gig 1/2/17</t>
        </r>
      </text>
    </comment>
    <comment ref="AD36" authorId="0" shapeId="0">
      <text>
        <r>
          <rPr>
            <b/>
            <sz val="9"/>
            <color indexed="81"/>
            <rFont val="Tahoma"/>
            <family val="2"/>
          </rPr>
          <t>Robinson Andrea (2017):</t>
        </r>
        <r>
          <rPr>
            <sz val="9"/>
            <color indexed="81"/>
            <rFont val="Tahoma"/>
            <family val="2"/>
          </rPr>
          <t xml:space="preserve">
Reduced forecast to £550 based upon £250 for Pigeon Detectives deal memo &amp; £30 for Mark Thomas accommodation. This may reduce further 1/2/17 Adverse variance £-130.
</t>
        </r>
      </text>
    </comment>
    <comment ref="AD38" authorId="0" shapeId="0">
      <text>
        <r>
          <rPr>
            <b/>
            <sz val="9"/>
            <color indexed="81"/>
            <rFont val="Tahoma"/>
            <family val="2"/>
          </rPr>
          <t>Robinson Andrea (2017):</t>
        </r>
        <r>
          <rPr>
            <sz val="9"/>
            <color indexed="81"/>
            <rFont val="Tahoma"/>
            <family val="2"/>
          </rPr>
          <t xml:space="preserve">
First Aid Costs added hence adverse variance 1/2/17</t>
        </r>
      </text>
    </comment>
    <comment ref="P39" authorId="1" shapeId="0">
      <text>
        <r>
          <rPr>
            <b/>
            <sz val="9"/>
            <color indexed="81"/>
            <rFont val="Tahoma"/>
            <family val="2"/>
          </rPr>
          <t>Freeth Thomas (2017):</t>
        </r>
        <r>
          <rPr>
            <sz val="9"/>
            <color indexed="81"/>
            <rFont val="Tahoma"/>
            <family val="2"/>
          </rPr>
          <t xml:space="preserve">
North Point using own security</t>
        </r>
      </text>
    </comment>
    <comment ref="B43" authorId="3" shapeId="0">
      <text>
        <r>
          <rPr>
            <sz val="10"/>
            <color indexed="81"/>
            <rFont val="Tahoma"/>
            <family val="2"/>
          </rPr>
          <t>halved - 2 shows per shift surely?</t>
        </r>
        <r>
          <rPr>
            <sz val="9"/>
            <color indexed="81"/>
            <rFont val="Tahoma"/>
            <family val="2"/>
          </rPr>
          <t xml:space="preserve">
</t>
        </r>
      </text>
    </comment>
    <comment ref="C43" authorId="3" shapeId="0">
      <text>
        <r>
          <rPr>
            <sz val="10"/>
            <color indexed="81"/>
            <rFont val="Tahoma"/>
            <family val="2"/>
          </rPr>
          <t>halved - 2 shows per shift surely?</t>
        </r>
        <r>
          <rPr>
            <sz val="9"/>
            <color indexed="81"/>
            <rFont val="Tahoma"/>
            <family val="2"/>
          </rPr>
          <t xml:space="preserve">
</t>
        </r>
      </text>
    </comment>
    <comment ref="D43" authorId="3" shapeId="0">
      <text>
        <r>
          <rPr>
            <sz val="10"/>
            <color indexed="81"/>
            <rFont val="Tahoma"/>
            <family val="2"/>
          </rPr>
          <t>halved - 2 shows per shift surely?</t>
        </r>
        <r>
          <rPr>
            <sz val="9"/>
            <color indexed="81"/>
            <rFont val="Tahoma"/>
            <family val="2"/>
          </rPr>
          <t xml:space="preserve">
</t>
        </r>
      </text>
    </comment>
    <comment ref="E43" authorId="3" shapeId="0">
      <text>
        <r>
          <rPr>
            <sz val="10"/>
            <color indexed="81"/>
            <rFont val="Tahoma"/>
            <family val="2"/>
          </rPr>
          <t>halved - 2 shows per shift surely?</t>
        </r>
        <r>
          <rPr>
            <sz val="9"/>
            <color indexed="81"/>
            <rFont val="Tahoma"/>
            <family val="2"/>
          </rPr>
          <t xml:space="preserve">
</t>
        </r>
      </text>
    </comment>
    <comment ref="F43" authorId="3" shapeId="0">
      <text>
        <r>
          <rPr>
            <sz val="10"/>
            <color indexed="81"/>
            <rFont val="Tahoma"/>
            <family val="2"/>
          </rPr>
          <t>halved - 2 shows per shift surely?</t>
        </r>
        <r>
          <rPr>
            <sz val="9"/>
            <color indexed="81"/>
            <rFont val="Tahoma"/>
            <family val="2"/>
          </rPr>
          <t xml:space="preserve">
</t>
        </r>
      </text>
    </comment>
    <comment ref="G43" authorId="3" shapeId="0">
      <text>
        <r>
          <rPr>
            <sz val="10"/>
            <color indexed="81"/>
            <rFont val="Tahoma"/>
            <family val="2"/>
          </rPr>
          <t>halved - 2 shows per shift surely?</t>
        </r>
        <r>
          <rPr>
            <sz val="9"/>
            <color indexed="81"/>
            <rFont val="Tahoma"/>
            <family val="2"/>
          </rPr>
          <t xml:space="preserve">
</t>
        </r>
      </text>
    </comment>
    <comment ref="H43" authorId="3" shapeId="0">
      <text>
        <r>
          <rPr>
            <sz val="10"/>
            <color indexed="81"/>
            <rFont val="Tahoma"/>
            <family val="2"/>
          </rPr>
          <t>halved - 2 shows per shift surely?</t>
        </r>
        <r>
          <rPr>
            <sz val="9"/>
            <color indexed="81"/>
            <rFont val="Tahoma"/>
            <family val="2"/>
          </rPr>
          <t xml:space="preserve">
</t>
        </r>
      </text>
    </comment>
    <comment ref="J43" authorId="3" shapeId="0">
      <text>
        <r>
          <rPr>
            <sz val="10"/>
            <color indexed="81"/>
            <rFont val="Tahoma"/>
            <family val="2"/>
          </rPr>
          <t>halved - 2 shows per shift surely?</t>
        </r>
        <r>
          <rPr>
            <sz val="9"/>
            <color indexed="81"/>
            <rFont val="Tahoma"/>
            <family val="2"/>
          </rPr>
          <t xml:space="preserve">
</t>
        </r>
      </text>
    </comment>
    <comment ref="K43" authorId="3" shapeId="0">
      <text>
        <r>
          <rPr>
            <sz val="10"/>
            <color indexed="81"/>
            <rFont val="Tahoma"/>
            <family val="2"/>
          </rPr>
          <t>halved - 2 shows per shift surely?</t>
        </r>
        <r>
          <rPr>
            <sz val="9"/>
            <color indexed="81"/>
            <rFont val="Tahoma"/>
            <family val="2"/>
          </rPr>
          <t xml:space="preserve">
</t>
        </r>
      </text>
    </comment>
    <comment ref="L43" authorId="3" shapeId="0">
      <text>
        <r>
          <rPr>
            <sz val="10"/>
            <color indexed="81"/>
            <rFont val="Tahoma"/>
            <family val="2"/>
          </rPr>
          <t>halved - 2 shows per shift surely?</t>
        </r>
        <r>
          <rPr>
            <sz val="9"/>
            <color indexed="81"/>
            <rFont val="Tahoma"/>
            <family val="2"/>
          </rPr>
          <t xml:space="preserve">
</t>
        </r>
      </text>
    </comment>
    <comment ref="M43" authorId="3" shapeId="0">
      <text>
        <r>
          <rPr>
            <sz val="10"/>
            <color indexed="81"/>
            <rFont val="Tahoma"/>
            <family val="2"/>
          </rPr>
          <t>halved - 2 shows per shift surely?</t>
        </r>
        <r>
          <rPr>
            <sz val="9"/>
            <color indexed="81"/>
            <rFont val="Tahoma"/>
            <family val="2"/>
          </rPr>
          <t xml:space="preserve">
</t>
        </r>
      </text>
    </comment>
    <comment ref="N43" authorId="3" shapeId="0">
      <text>
        <r>
          <rPr>
            <sz val="10"/>
            <color indexed="81"/>
            <rFont val="Tahoma"/>
            <family val="2"/>
          </rPr>
          <t>halved - 2 shows per shift surely?</t>
        </r>
        <r>
          <rPr>
            <sz val="9"/>
            <color indexed="81"/>
            <rFont val="Tahoma"/>
            <family val="2"/>
          </rPr>
          <t xml:space="preserve">
</t>
        </r>
      </text>
    </comment>
    <comment ref="O43" authorId="3" shapeId="0">
      <text>
        <r>
          <rPr>
            <sz val="10"/>
            <color indexed="81"/>
            <rFont val="Tahoma"/>
            <family val="2"/>
          </rPr>
          <t>halved - 2 shows per shift surely?</t>
        </r>
        <r>
          <rPr>
            <sz val="9"/>
            <color indexed="81"/>
            <rFont val="Tahoma"/>
            <family val="2"/>
          </rPr>
          <t xml:space="preserve">
</t>
        </r>
      </text>
    </comment>
    <comment ref="P43" authorId="3" shapeId="0">
      <text>
        <r>
          <rPr>
            <sz val="10"/>
            <color indexed="81"/>
            <rFont val="Tahoma"/>
            <family val="2"/>
          </rPr>
          <t>halved - 2 shows per shift surely?</t>
        </r>
        <r>
          <rPr>
            <sz val="9"/>
            <color indexed="81"/>
            <rFont val="Tahoma"/>
            <family val="2"/>
          </rPr>
          <t xml:space="preserve">
</t>
        </r>
      </text>
    </comment>
    <comment ref="R43" authorId="3" shapeId="0">
      <text>
        <r>
          <rPr>
            <sz val="10"/>
            <color indexed="81"/>
            <rFont val="Tahoma"/>
            <family val="2"/>
          </rPr>
          <t>halved - 2 shows per shift surely?</t>
        </r>
        <r>
          <rPr>
            <sz val="9"/>
            <color indexed="81"/>
            <rFont val="Tahoma"/>
            <family val="2"/>
          </rPr>
          <t xml:space="preserve">
</t>
        </r>
      </text>
    </comment>
    <comment ref="S43" authorId="3" shapeId="0">
      <text>
        <r>
          <rPr>
            <sz val="10"/>
            <color indexed="81"/>
            <rFont val="Tahoma"/>
            <family val="2"/>
          </rPr>
          <t>halved - 2 shows per shift surely?</t>
        </r>
        <r>
          <rPr>
            <sz val="9"/>
            <color indexed="81"/>
            <rFont val="Tahoma"/>
            <family val="2"/>
          </rPr>
          <t xml:space="preserve">
</t>
        </r>
      </text>
    </comment>
    <comment ref="T43" authorId="3" shapeId="0">
      <text>
        <r>
          <rPr>
            <sz val="10"/>
            <color indexed="81"/>
            <rFont val="Tahoma"/>
            <family val="2"/>
          </rPr>
          <t>halved - 2 shows per shift surely?</t>
        </r>
        <r>
          <rPr>
            <sz val="9"/>
            <color indexed="81"/>
            <rFont val="Tahoma"/>
            <family val="2"/>
          </rPr>
          <t xml:space="preserve">
</t>
        </r>
      </text>
    </comment>
    <comment ref="U43" authorId="3" shapeId="0">
      <text>
        <r>
          <rPr>
            <sz val="10"/>
            <color indexed="81"/>
            <rFont val="Tahoma"/>
            <family val="2"/>
          </rPr>
          <t>halved - 2 shows per shift surely?</t>
        </r>
        <r>
          <rPr>
            <sz val="9"/>
            <color indexed="81"/>
            <rFont val="Tahoma"/>
            <family val="2"/>
          </rPr>
          <t xml:space="preserve">
</t>
        </r>
      </text>
    </comment>
    <comment ref="V43" authorId="3" shapeId="0">
      <text>
        <r>
          <rPr>
            <sz val="10"/>
            <color indexed="81"/>
            <rFont val="Tahoma"/>
            <family val="2"/>
          </rPr>
          <t>halved - 2 shows per shift surely?</t>
        </r>
        <r>
          <rPr>
            <sz val="9"/>
            <color indexed="81"/>
            <rFont val="Tahoma"/>
            <family val="2"/>
          </rPr>
          <t xml:space="preserve">
</t>
        </r>
      </text>
    </comment>
    <comment ref="W43" authorId="3" shapeId="0">
      <text>
        <r>
          <rPr>
            <sz val="10"/>
            <color indexed="81"/>
            <rFont val="Tahoma"/>
            <family val="2"/>
          </rPr>
          <t>halved - 2 shows per shift surely?</t>
        </r>
        <r>
          <rPr>
            <sz val="9"/>
            <color indexed="81"/>
            <rFont val="Tahoma"/>
            <family val="2"/>
          </rPr>
          <t xml:space="preserve">
</t>
        </r>
      </text>
    </comment>
    <comment ref="X43" authorId="3" shapeId="0">
      <text>
        <r>
          <rPr>
            <sz val="10"/>
            <color indexed="81"/>
            <rFont val="Tahoma"/>
            <family val="2"/>
          </rPr>
          <t>halved - 2 shows per shift surely?</t>
        </r>
        <r>
          <rPr>
            <sz val="9"/>
            <color indexed="81"/>
            <rFont val="Tahoma"/>
            <family val="2"/>
          </rPr>
          <t xml:space="preserve">
</t>
        </r>
      </text>
    </comment>
    <comment ref="AD43" authorId="0" shapeId="0">
      <text>
        <r>
          <rPr>
            <b/>
            <sz val="9"/>
            <color indexed="81"/>
            <rFont val="Tahoma"/>
            <family val="2"/>
          </rPr>
          <t>Robinson Andrea (2017):</t>
        </r>
        <r>
          <rPr>
            <sz val="9"/>
            <color indexed="81"/>
            <rFont val="Tahoma"/>
            <family val="2"/>
          </rPr>
          <t xml:space="preserve">
Originally recruiting &amp; staff with freelancers, now using Events Team for some events &amp; supplement with freelancers. Revised forecast will be £2907.50 but need to confirm with Louise &amp; Carys before changing on V6 1/2/17. This is higher than expected due to additional training, a higher than initially expected fee for the FOH Co-ordinator &amp; more staff hours required to deliver the project. This will show an adverse variance of £-987.50.</t>
        </r>
      </text>
    </comment>
    <comment ref="A71" authorId="1" shapeId="0">
      <text>
        <r>
          <rPr>
            <b/>
            <sz val="9"/>
            <color indexed="81"/>
            <rFont val="Tahoma"/>
            <family val="2"/>
          </rPr>
          <t>Freeth Thomas (2017):</t>
        </r>
        <r>
          <rPr>
            <sz val="9"/>
            <color indexed="81"/>
            <rFont val="Tahoma"/>
            <family val="2"/>
          </rPr>
          <t xml:space="preserve">
FOH staff also need to double as Box Office staff</t>
        </r>
      </text>
    </comment>
    <comment ref="A77" authorId="1" shapeId="0">
      <text>
        <r>
          <rPr>
            <b/>
            <sz val="9"/>
            <color indexed="81"/>
            <rFont val="Tahoma"/>
            <family val="2"/>
          </rPr>
          <t>Freeth Thomas (2017):</t>
        </r>
        <r>
          <rPr>
            <sz val="9"/>
            <color indexed="81"/>
            <rFont val="Tahoma"/>
            <family val="2"/>
          </rPr>
          <t xml:space="preserve">
FOH Manager is also the volunteer lead</t>
        </r>
      </text>
    </comment>
    <comment ref="A104" authorId="1" shapeId="0">
      <text>
        <r>
          <rPr>
            <b/>
            <sz val="9"/>
            <color indexed="81"/>
            <rFont val="Tahoma"/>
            <family val="2"/>
          </rPr>
          <t>Freeth Thomas (2017):</t>
        </r>
        <r>
          <rPr>
            <sz val="9"/>
            <color indexed="81"/>
            <rFont val="Tahoma"/>
            <family val="2"/>
          </rPr>
          <t xml:space="preserve">
These cells are hidden because the forecast costs no longer apply and these cells no longer link through to the forecast budget.</t>
        </r>
      </text>
    </comment>
  </commentList>
</comments>
</file>

<file path=xl/comments4.xml><?xml version="1.0" encoding="utf-8"?>
<comments xmlns="http://schemas.openxmlformats.org/spreadsheetml/2006/main">
  <authors>
    <author>Robinson Andrea (2017)</author>
    <author>Sutcliffe Kirsty (2017)</author>
  </authors>
  <commentList>
    <comment ref="C7" authorId="0" shapeId="0">
      <text>
        <r>
          <rPr>
            <b/>
            <sz val="9"/>
            <color indexed="81"/>
            <rFont val="Tahoma"/>
            <family val="2"/>
          </rPr>
          <t>Robinson Andrea (2017):</t>
        </r>
        <r>
          <rPr>
            <sz val="9"/>
            <color indexed="81"/>
            <rFont val="Tahoma"/>
            <family val="2"/>
          </rPr>
          <t xml:space="preserve">
To include First Aid
</t>
        </r>
      </text>
    </comment>
    <comment ref="A10" authorId="1" shapeId="0">
      <text>
        <r>
          <rPr>
            <b/>
            <sz val="9"/>
            <color indexed="81"/>
            <rFont val="Tahoma"/>
            <family val="2"/>
          </rPr>
          <t>Sutcliffe Kirsty (2017):</t>
        </r>
        <r>
          <rPr>
            <sz val="9"/>
            <color indexed="81"/>
            <rFont val="Tahoma"/>
            <family val="2"/>
          </rPr>
          <t xml:space="preserve">
Reduced by £95 to align overall budget</t>
        </r>
      </text>
    </comment>
    <comment ref="A11" authorId="1" shapeId="0">
      <text>
        <r>
          <rPr>
            <b/>
            <sz val="9"/>
            <color indexed="81"/>
            <rFont val="Tahoma"/>
            <family val="2"/>
          </rPr>
          <t>Sutcliffe Kirsty (2017):</t>
        </r>
        <r>
          <rPr>
            <sz val="9"/>
            <color indexed="81"/>
            <rFont val="Tahoma"/>
            <family val="2"/>
          </rPr>
          <t xml:space="preserve">
Reduced by £95 to align overall budget</t>
        </r>
      </text>
    </comment>
    <comment ref="C14" authorId="0" shapeId="0">
      <text>
        <r>
          <rPr>
            <b/>
            <sz val="9"/>
            <color indexed="81"/>
            <rFont val="Tahoma"/>
            <family val="2"/>
          </rPr>
          <t>Robinson Andrea (2017):</t>
        </r>
        <r>
          <rPr>
            <sz val="9"/>
            <color indexed="81"/>
            <rFont val="Tahoma"/>
            <family val="2"/>
          </rPr>
          <t xml:space="preserve">
Manager Cost of East for all Festival days £2100. 
Manager Cost of West &amp; North for all Festival days £1800.</t>
        </r>
      </text>
    </comment>
    <comment ref="C15" authorId="0" shapeId="0">
      <text>
        <r>
          <rPr>
            <b/>
            <sz val="9"/>
            <color indexed="81"/>
            <rFont val="Tahoma"/>
            <family val="2"/>
          </rPr>
          <t>Robinson Andrea (2017):</t>
        </r>
        <r>
          <rPr>
            <sz val="9"/>
            <color indexed="81"/>
            <rFont val="Tahoma"/>
            <family val="2"/>
          </rPr>
          <t xml:space="preserve">
Total Technical Crew Cost of East, North &amp; West for all Festival Days</t>
        </r>
      </text>
    </comment>
    <comment ref="C17" authorId="1" shapeId="0">
      <text>
        <r>
          <rPr>
            <b/>
            <sz val="9"/>
            <color indexed="81"/>
            <rFont val="Tahoma"/>
            <family val="2"/>
          </rPr>
          <t>Sutcliffe Kirsty (2017):</t>
        </r>
        <r>
          <rPr>
            <sz val="9"/>
            <color indexed="81"/>
            <rFont val="Tahoma"/>
            <family val="2"/>
          </rPr>
          <t xml:space="preserve">
Includes Event Manager</t>
        </r>
      </text>
    </comment>
    <comment ref="C18" authorId="1" shapeId="0">
      <text>
        <r>
          <rPr>
            <b/>
            <sz val="9"/>
            <color indexed="81"/>
            <rFont val="Tahoma"/>
            <family val="2"/>
          </rPr>
          <t>Sutcliffe Kirsty (2017):</t>
        </r>
        <r>
          <rPr>
            <sz val="9"/>
            <color indexed="81"/>
            <rFont val="Tahoma"/>
            <family val="2"/>
          </rPr>
          <t xml:space="preserve">
Includes FOH coordinator</t>
        </r>
      </text>
    </comment>
    <comment ref="C19" authorId="0" shapeId="0">
      <text>
        <r>
          <rPr>
            <b/>
            <sz val="9"/>
            <color indexed="81"/>
            <rFont val="Tahoma"/>
            <family val="2"/>
          </rPr>
          <t>Robinson Andrea (2017):</t>
        </r>
        <r>
          <rPr>
            <sz val="9"/>
            <color indexed="81"/>
            <rFont val="Tahoma"/>
            <family val="2"/>
          </rPr>
          <t xml:space="preserve">
Total Marketing Engagement Fee for area 30 days x £90</t>
        </r>
      </text>
    </comment>
    <comment ref="C20" authorId="0" shapeId="0">
      <text>
        <r>
          <rPr>
            <b/>
            <sz val="9"/>
            <color indexed="81"/>
            <rFont val="Tahoma"/>
            <family val="2"/>
          </rPr>
          <t>Robinson Andrea (2017):</t>
        </r>
        <r>
          <rPr>
            <sz val="9"/>
            <color indexed="81"/>
            <rFont val="Tahoma"/>
            <family val="2"/>
          </rPr>
          <t xml:space="preserve">
Total Marketing Engagement Fee for area 30 days x £90</t>
        </r>
      </text>
    </comment>
    <comment ref="C21" authorId="0" shapeId="0">
      <text>
        <r>
          <rPr>
            <b/>
            <sz val="9"/>
            <color indexed="81"/>
            <rFont val="Tahoma"/>
            <family val="2"/>
          </rPr>
          <t>Robinson Andrea (2017):</t>
        </r>
        <r>
          <rPr>
            <sz val="9"/>
            <color indexed="81"/>
            <rFont val="Tahoma"/>
            <family val="2"/>
          </rPr>
          <t xml:space="preserve">
£1400 budgeted Feb 17 but re-allocated to Security 17/11/16 as per Henri</t>
        </r>
      </text>
    </comment>
    <comment ref="C22" authorId="0" shapeId="0">
      <text>
        <r>
          <rPr>
            <b/>
            <sz val="9"/>
            <color indexed="81"/>
            <rFont val="Tahoma"/>
            <family val="2"/>
          </rPr>
          <t>Robinson Andrea (2017):</t>
        </r>
        <r>
          <rPr>
            <sz val="9"/>
            <color indexed="81"/>
            <rFont val="Tahoma"/>
            <family val="2"/>
          </rPr>
          <t xml:space="preserve">
Made up of light, sound, AV &amp; set. 
Requires estimates from Carys.
Updated forecast cost of Rev &amp; the Makers &amp; Johnny Vegas Venue Tech Hire to £200 per venue.
Candoco cost covers hire for all areas in one column.</t>
        </r>
      </text>
    </comment>
    <comment ref="C24" authorId="0" shapeId="0">
      <text>
        <r>
          <rPr>
            <b/>
            <sz val="9"/>
            <color indexed="81"/>
            <rFont val="Tahoma"/>
            <family val="2"/>
          </rPr>
          <t>Robinson Andrea (2017):</t>
        </r>
        <r>
          <rPr>
            <sz val="9"/>
            <color indexed="81"/>
            <rFont val="Tahoma"/>
            <family val="2"/>
          </rPr>
          <t xml:space="preserve">
Includes Van Hire</t>
        </r>
      </text>
    </comment>
    <comment ref="C25" authorId="0" shapeId="0">
      <text>
        <r>
          <rPr>
            <b/>
            <sz val="9"/>
            <color indexed="81"/>
            <rFont val="Tahoma"/>
            <family val="2"/>
          </rPr>
          <t xml:space="preserve">Robinson Andrea (2017):
</t>
        </r>
        <r>
          <rPr>
            <sz val="9"/>
            <color indexed="81"/>
            <rFont val="Tahoma"/>
            <family val="2"/>
          </rPr>
          <t>Security in Venues where there is a bar.
Northpoint shopping centre will provide own security inc. Pigeon Detectives Gig.
Added £1k (from additional £35k) for barriers as per Louise/Thom 5/1/17.
17/1/17 TF updated these figures according to quote from Prestige based upon £50 per person per event.
18/1/17 TF general area security costs include cost of barrier (mojo) hire.</t>
        </r>
      </text>
    </comment>
    <comment ref="C29" authorId="0" shapeId="0">
      <text>
        <r>
          <rPr>
            <b/>
            <sz val="9"/>
            <color indexed="81"/>
            <rFont val="Tahoma"/>
            <family val="2"/>
          </rPr>
          <t>Robinson Andrea (2017):</t>
        </r>
        <r>
          <rPr>
            <sz val="9"/>
            <color indexed="81"/>
            <rFont val="Tahoma"/>
            <family val="2"/>
          </rPr>
          <t xml:space="preserve">
Cost of print, marketing for festivals &amp; venue dressing</t>
        </r>
      </text>
    </comment>
    <comment ref="C30" authorId="0" shapeId="0">
      <text>
        <r>
          <rPr>
            <b/>
            <sz val="9"/>
            <color indexed="81"/>
            <rFont val="Tahoma"/>
            <family val="2"/>
          </rPr>
          <t>Robinson Andrea (2017):</t>
        </r>
        <r>
          <rPr>
            <sz val="9"/>
            <color indexed="81"/>
            <rFont val="Tahoma"/>
            <family val="2"/>
          </rPr>
          <t xml:space="preserve">
Cost of setting up remote box offices in each area.</t>
        </r>
      </text>
    </comment>
    <comment ref="C31" authorId="0" shapeId="0">
      <text>
        <r>
          <rPr>
            <b/>
            <sz val="9"/>
            <color indexed="81"/>
            <rFont val="Tahoma"/>
            <family val="2"/>
          </rPr>
          <t>Robinson Andrea (2017):</t>
        </r>
        <r>
          <rPr>
            <sz val="9"/>
            <color indexed="81"/>
            <rFont val="Tahoma"/>
            <family val="2"/>
          </rPr>
          <t xml:space="preserve">
Covers documentation &amp; marketing photography during the festival</t>
        </r>
      </text>
    </comment>
    <comment ref="C32" authorId="0" shapeId="0">
      <text>
        <r>
          <rPr>
            <b/>
            <sz val="9"/>
            <color indexed="81"/>
            <rFont val="Tahoma"/>
            <family val="2"/>
          </rPr>
          <t>Robinson Andrea (2017):</t>
        </r>
        <r>
          <rPr>
            <sz val="9"/>
            <color indexed="81"/>
            <rFont val="Tahoma"/>
            <family val="2"/>
          </rPr>
          <t xml:space="preserve">
Requires conversation with Evaluation Team. Would this cover an independent evaluation?</t>
        </r>
      </text>
    </comment>
    <comment ref="C33" authorId="0" shapeId="0">
      <text>
        <r>
          <rPr>
            <b/>
            <sz val="9"/>
            <color indexed="81"/>
            <rFont val="Tahoma"/>
            <family val="2"/>
          </rPr>
          <t>Robinson Andrea (2017):</t>
        </r>
        <r>
          <rPr>
            <sz val="9"/>
            <color indexed="81"/>
            <rFont val="Tahoma"/>
            <family val="2"/>
          </rPr>
          <t xml:space="preserve">
Covers BSL &amp; relaxed performances</t>
        </r>
      </text>
    </comment>
  </commentList>
</comments>
</file>

<file path=xl/sharedStrings.xml><?xml version="1.0" encoding="utf-8"?>
<sst xmlns="http://schemas.openxmlformats.org/spreadsheetml/2006/main" count="1426" uniqueCount="652">
  <si>
    <t>Back to Ours C700</t>
  </si>
  <si>
    <t>BUDGET</t>
  </si>
  <si>
    <t>ADDITIONAL £35k to BUDGET</t>
  </si>
  <si>
    <t>TOTAL BUDGET</t>
  </si>
  <si>
    <t>FORECAST</t>
  </si>
  <si>
    <t>VARIANCE</t>
  </si>
  <si>
    <t>ENCUMB</t>
  </si>
  <si>
    <t>ACTUAL</t>
  </si>
  <si>
    <t>Summary Expenditure</t>
  </si>
  <si>
    <t>Summary Income</t>
  </si>
  <si>
    <t>Development</t>
  </si>
  <si>
    <t>Funding  - Hull CCG</t>
  </si>
  <si>
    <t>Festival Programme</t>
  </si>
  <si>
    <t>Funding  - Spirit of 2012</t>
  </si>
  <si>
    <t>Festival Engagement &amp; Delivery</t>
  </si>
  <si>
    <t xml:space="preserve">Funding - Other Corporate </t>
  </si>
  <si>
    <t>NNT Core Team</t>
  </si>
  <si>
    <t xml:space="preserve">Funding - ACE Strategic Touring </t>
  </si>
  <si>
    <t>Reduced by £42,750 for salaries</t>
  </si>
  <si>
    <t>Contingency @ 3% Programming</t>
  </si>
  <si>
    <t>Box Office Earned Income</t>
  </si>
  <si>
    <t xml:space="preserve">Total Expenditure </t>
  </si>
  <si>
    <t>Total Income</t>
  </si>
  <si>
    <t>Balance</t>
  </si>
  <si>
    <t xml:space="preserve">ACE STF Request as % of total project </t>
  </si>
  <si>
    <t>Hull 2017 Net Contribution (Budget)</t>
  </si>
  <si>
    <t>Core Marketing, Brand Dev; Venue Dressing Kits; Templates; Signage</t>
  </si>
  <si>
    <t>MDC</t>
  </si>
  <si>
    <t>Core Marketing Campaigns, Graphic Design</t>
  </si>
  <si>
    <t>Sub-Total</t>
  </si>
  <si>
    <t>Budget</t>
  </si>
  <si>
    <t>Forecast</t>
  </si>
  <si>
    <t>MODEL: FOUR FESTIVALS IN THREE AREAS</t>
  </si>
  <si>
    <t>PROJECTED BOX OFFICE INCOME</t>
  </si>
  <si>
    <t>Performances/ Events</t>
  </si>
  <si>
    <t>Av Net Tkt Price</t>
  </si>
  <si>
    <t>Net Box Office Income</t>
  </si>
  <si>
    <t>Variance</t>
  </si>
  <si>
    <t xml:space="preserve">Festival Programming Fees - all inc </t>
  </si>
  <si>
    <t>Festival</t>
  </si>
  <si>
    <t>Attendance</t>
  </si>
  <si>
    <t xml:space="preserve">February '17 Festival </t>
  </si>
  <si>
    <t>Perf</t>
  </si>
  <si>
    <t>May Festival</t>
  </si>
  <si>
    <t>October Festival</t>
  </si>
  <si>
    <t>February '18 Festival</t>
  </si>
  <si>
    <t>Contingency £4823 is on Live Budget under Performances</t>
  </si>
  <si>
    <t>Totals</t>
  </si>
  <si>
    <t>Sub-Total Programme Fees</t>
  </si>
  <si>
    <t>PER FESTIVAL ENGAGEMENT &amp; DELIVERY</t>
  </si>
  <si>
    <t>Core NNT Team</t>
  </si>
  <si>
    <t>Programme Director - Expenses - 18 month</t>
  </si>
  <si>
    <t>C&amp;P</t>
  </si>
  <si>
    <t>Programme Consultant / Promoter Liaison - monthly programming meetings - 1 year</t>
  </si>
  <si>
    <t>Technical Co-ordinator &amp; Venue Liaison - 18 months - av 0.5</t>
  </si>
  <si>
    <t>A&amp;M</t>
  </si>
  <si>
    <t>Project Administrator - 18 months - 0.5 average</t>
  </si>
  <si>
    <t>Reduce as per agreement with HD</t>
  </si>
  <si>
    <t>Venue Programming Teams support 18 months</t>
  </si>
  <si>
    <t xml:space="preserve">Venue Partner Network Go &amp; See Costs </t>
  </si>
  <si>
    <t>R&amp;D</t>
  </si>
  <si>
    <t>Insurance, Licences, Finance Administration</t>
  </si>
  <si>
    <t>L&amp;D</t>
  </si>
  <si>
    <t>Sub-total</t>
  </si>
  <si>
    <t>NORTH</t>
  </si>
  <si>
    <t>Cost per unit</t>
  </si>
  <si>
    <t>Venues / People</t>
  </si>
  <si>
    <t>Days</t>
  </si>
  <si>
    <t>Daily rate</t>
  </si>
  <si>
    <t xml:space="preserve">Venue Hire </t>
  </si>
  <si>
    <t>V</t>
  </si>
  <si>
    <t xml:space="preserve">Venue Technical Hires  </t>
  </si>
  <si>
    <t>D</t>
  </si>
  <si>
    <t>Can enter in</t>
  </si>
  <si>
    <t>Dressing Room / Green Room Set Up / Artist Liaison</t>
  </si>
  <si>
    <t>Linked to venue / days</t>
  </si>
  <si>
    <t>Transport</t>
  </si>
  <si>
    <t>Duty of Care</t>
  </si>
  <si>
    <t>Security</t>
  </si>
  <si>
    <t xml:space="preserve">Sub-Total Technical </t>
  </si>
  <si>
    <t xml:space="preserve">Festival Production </t>
  </si>
  <si>
    <t>Local Technical Manager - (1.2 days per Festival day)</t>
  </si>
  <si>
    <t>Crew (x2)</t>
  </si>
  <si>
    <t>Local Technical Apprentice (1.2 days per Festival day)</t>
  </si>
  <si>
    <t xml:space="preserve">FOH Manager - </t>
  </si>
  <si>
    <t>FOH &amp; Box Office Team (x2)</t>
  </si>
  <si>
    <t>Sub-Total Festival Staff</t>
  </si>
  <si>
    <t>Festival Engagement,  MarComms &amp; Evaluation</t>
  </si>
  <si>
    <t xml:space="preserve">Local Marketing &amp; Engagement Manager </t>
  </si>
  <si>
    <t>Local Marketing &amp; Engagement Apprentice</t>
  </si>
  <si>
    <t>Marketing Campaign (per venue)</t>
  </si>
  <si>
    <t>Access performances</t>
  </si>
  <si>
    <t>F</t>
  </si>
  <si>
    <t>Remote Box Office Set-Up</t>
  </si>
  <si>
    <t>Photography / Filming / Documenting (per day)</t>
  </si>
  <si>
    <t>Evaluation (per day)</t>
  </si>
  <si>
    <t>Sub-Total Festival Engagement , MarComms, Evaluation</t>
  </si>
  <si>
    <t>Total for North Festivals</t>
  </si>
  <si>
    <t>Number of venues</t>
  </si>
  <si>
    <t>Number of days</t>
  </si>
  <si>
    <t>EAST</t>
  </si>
  <si>
    <t>Cost per day</t>
  </si>
  <si>
    <t>Venue Hire (per venue)</t>
  </si>
  <si>
    <t>Venue Technical Hires  - 10 days @ £700</t>
  </si>
  <si>
    <t>Duty of Care - 20 people, 10 days @£8</t>
  </si>
  <si>
    <t>Total for East Festivals</t>
  </si>
  <si>
    <t>WEST</t>
  </si>
  <si>
    <t>Total for West Festivals</t>
  </si>
  <si>
    <t>TOTAL SPEND</t>
  </si>
  <si>
    <t>VL</t>
  </si>
  <si>
    <t>Duty of Care/First Aid</t>
  </si>
  <si>
    <t>T&amp;P</t>
  </si>
  <si>
    <t>Access Performances</t>
  </si>
  <si>
    <t>E&amp;C</t>
  </si>
  <si>
    <t>Have added (as part of the £35k) £3k for security on LIVE budget</t>
  </si>
  <si>
    <t>sheet until it is decided where it will be allocated 3.1.17.</t>
  </si>
  <si>
    <t>BTO: MAY/JUNE 17</t>
  </si>
  <si>
    <t>Global Costs</t>
  </si>
  <si>
    <t>ACTUALS</t>
  </si>
  <si>
    <t>Picture House.WEST</t>
  </si>
  <si>
    <t>Family1.WEST</t>
  </si>
  <si>
    <t>Secret.WEST</t>
  </si>
  <si>
    <t>Theatre.WEST</t>
  </si>
  <si>
    <t>Spoken Word.WEST</t>
  </si>
  <si>
    <t>Music.WEST</t>
  </si>
  <si>
    <t>Family2.WEST</t>
  </si>
  <si>
    <t>Circus.WEST</t>
  </si>
  <si>
    <t>General.WEST</t>
  </si>
  <si>
    <t>Family1.NORTH</t>
  </si>
  <si>
    <t>Circus.NORTH</t>
  </si>
  <si>
    <t>Spoken Word.NORTH</t>
  </si>
  <si>
    <t>Picture House.NORTH</t>
  </si>
  <si>
    <t>Theatre.NORTH</t>
  </si>
  <si>
    <t>Family2.NORTH</t>
  </si>
  <si>
    <t>Music.NORTH</t>
  </si>
  <si>
    <t>General.NORTH</t>
  </si>
  <si>
    <t>Spoken Word.EAST</t>
  </si>
  <si>
    <t>Family1.EAST</t>
  </si>
  <si>
    <t>Music.EAST</t>
  </si>
  <si>
    <t>Theatre.EAST</t>
  </si>
  <si>
    <t>Picture House.EAST</t>
  </si>
  <si>
    <t>Family2.EAST</t>
  </si>
  <si>
    <t>General.EAST</t>
  </si>
  <si>
    <t>Show</t>
  </si>
  <si>
    <t>Picture House</t>
  </si>
  <si>
    <t>Stand up for kids</t>
  </si>
  <si>
    <t>The Secret Gig</t>
  </si>
  <si>
    <t>Yvette</t>
  </si>
  <si>
    <t>Word on the Street</t>
  </si>
  <si>
    <t>The Band</t>
  </si>
  <si>
    <t>The Boy Who Bit Picasso</t>
  </si>
  <si>
    <t>Tipping Point</t>
  </si>
  <si>
    <t>WEST GENERAL AREA COSTS</t>
  </si>
  <si>
    <t>NORTH GENERAL AREA COSTS</t>
  </si>
  <si>
    <t>EAST GENERAL AREA COSTS</t>
  </si>
  <si>
    <t>GENERAL FESTIVAL COSTS</t>
  </si>
  <si>
    <t>Actuals</t>
  </si>
  <si>
    <t>Company</t>
  </si>
  <si>
    <t>Leeds Film 
Festival</t>
  </si>
  <si>
    <t>James Campbell</t>
  </si>
  <si>
    <t>China Plate Theatre</t>
  </si>
  <si>
    <t>Freedom Festival</t>
  </si>
  <si>
    <t>Ockham's Razor</t>
  </si>
  <si>
    <t>Leeds Film Festival</t>
  </si>
  <si>
    <t>Venue</t>
  </si>
  <si>
    <t>Hymers College</t>
  </si>
  <si>
    <t>Sirius Academy West</t>
  </si>
  <si>
    <t>William Gemmell Social Club</t>
  </si>
  <si>
    <t>Winifred Holtby Academy</t>
  </si>
  <si>
    <t>North Point Shopping Centre</t>
  </si>
  <si>
    <t>Kingswood Academy</t>
  </si>
  <si>
    <t>Winifred Holtby Academy - TBC</t>
  </si>
  <si>
    <t>Freedom Centre</t>
  </si>
  <si>
    <t>Archbishop Sentamu Academy</t>
  </si>
  <si>
    <t>Date</t>
  </si>
  <si>
    <t>Tue 30.5.17</t>
  </si>
  <si>
    <t>Wed 31.5.17</t>
  </si>
  <si>
    <t>Thu 1.6.17</t>
  </si>
  <si>
    <t>Fri 2.6.17</t>
  </si>
  <si>
    <t>Sat 3.6.17</t>
  </si>
  <si>
    <t>Sat 3.6.17
&amp; Sun 4.6.17</t>
  </si>
  <si>
    <t>Tue 30.5.17
&amp; Wed 31.5.17</t>
  </si>
  <si>
    <t>Sun 4.6.17</t>
  </si>
  <si>
    <t>Time</t>
  </si>
  <si>
    <t>2pm &amp; 7.30pm</t>
  </si>
  <si>
    <t>2pm</t>
  </si>
  <si>
    <t>7.30pm</t>
  </si>
  <si>
    <t>11am &amp; 2pm</t>
  </si>
  <si>
    <t>Sat: 2pm &amp; 7.30pm 
Sun: 2pm</t>
  </si>
  <si>
    <t>11am</t>
  </si>
  <si>
    <t>Tue: 7.30pm
Wed: 2pm</t>
  </si>
  <si>
    <t>Duration</t>
  </si>
  <si>
    <t>60min</t>
  </si>
  <si>
    <t>INCOME</t>
  </si>
  <si>
    <t>Variable assumptions</t>
  </si>
  <si>
    <t>Capacity</t>
  </si>
  <si>
    <t>Projected sales %</t>
  </si>
  <si>
    <t>Estimated attendance</t>
  </si>
  <si>
    <t xml:space="preserve">  % Attendance Adult Tickets @ £5.00</t>
  </si>
  <si>
    <t>Adult Ticket sales</t>
  </si>
  <si>
    <t>Adult Ticket price</t>
  </si>
  <si>
    <t xml:space="preserve">  % Attendance Child Tickets @ £2.50</t>
  </si>
  <si>
    <t>Child ticket sales</t>
  </si>
  <si>
    <t>Child ticket price</t>
  </si>
  <si>
    <t xml:space="preserve">  Expected Total Ticket Yield</t>
  </si>
  <si>
    <t xml:space="preserve">  Average Ticket Yield (£)</t>
  </si>
  <si>
    <t>Number of performances</t>
  </si>
  <si>
    <t xml:space="preserve">  Total Attendance</t>
  </si>
  <si>
    <t>Gross Box Office</t>
  </si>
  <si>
    <t>Merchant fee / Spektrix</t>
  </si>
  <si>
    <t>VAT element</t>
  </si>
  <si>
    <t>Net Box Office Contribution</t>
  </si>
  <si>
    <t>Less: Visiting Company and Other Costs</t>
  </si>
  <si>
    <t>Fee</t>
  </si>
  <si>
    <t>Royalty</t>
  </si>
  <si>
    <t>Technical Manager / Apprentice</t>
  </si>
  <si>
    <t>FOH Costs</t>
  </si>
  <si>
    <t>Marketing Manager / Apprentice</t>
  </si>
  <si>
    <t>Total Cost</t>
  </si>
  <si>
    <t xml:space="preserve">TOTAL PROFIT OR LOSS </t>
  </si>
  <si>
    <t>Total Variance</t>
  </si>
  <si>
    <t>Key Assumptions</t>
  </si>
  <si>
    <t>Calculated Fields</t>
  </si>
  <si>
    <t>Guaranteed Fees</t>
  </si>
  <si>
    <t>Royalty rate</t>
  </si>
  <si>
    <t>Models</t>
  </si>
  <si>
    <t xml:space="preserve"> Box Office Data</t>
  </si>
  <si>
    <t>Total Box Office</t>
  </si>
  <si>
    <t>Spektrix fee</t>
  </si>
  <si>
    <t>Merchant fee</t>
  </si>
  <si>
    <t>Total Box Office minus credit cards &amp; VAT</t>
  </si>
  <si>
    <t>Guaranteed Royalty</t>
  </si>
  <si>
    <t>FOH Co-ordinator</t>
  </si>
  <si>
    <t>Rate</t>
  </si>
  <si>
    <t>Hours</t>
  </si>
  <si>
    <t>Total Performance cost</t>
  </si>
  <si>
    <t>Event Manager</t>
  </si>
  <si>
    <t>Total cost</t>
  </si>
  <si>
    <t>FOH costs</t>
  </si>
  <si>
    <t>Security Staff</t>
  </si>
  <si>
    <t>Attendants</t>
  </si>
  <si>
    <t>First Aid Staff</t>
  </si>
  <si>
    <t>Marketing Engagement Leads</t>
  </si>
  <si>
    <t>Box Office Staff</t>
  </si>
  <si>
    <t>Digital Costs</t>
  </si>
  <si>
    <t>Social Media</t>
  </si>
  <si>
    <t>Editorial (freelance fees)</t>
  </si>
  <si>
    <t>Filming/Photography/Editing</t>
  </si>
  <si>
    <t>Technical Staff (Rate 1)</t>
  </si>
  <si>
    <t>Attendants - Rate</t>
  </si>
  <si>
    <t>Attendants Number</t>
  </si>
  <si>
    <t>Technical Staff (Rate 2)</t>
  </si>
  <si>
    <t>Tech Staffing costs</t>
  </si>
  <si>
    <t>Technical Hire Costs</t>
  </si>
  <si>
    <t>Light</t>
  </si>
  <si>
    <t>Sound</t>
  </si>
  <si>
    <t>AV</t>
  </si>
  <si>
    <t>Set</t>
  </si>
  <si>
    <t>Miscellaneous</t>
  </si>
  <si>
    <t>Festival Wide</t>
  </si>
  <si>
    <t>BTO: FEB 17</t>
  </si>
  <si>
    <t>The Red Shed</t>
  </si>
  <si>
    <t>Joan</t>
  </si>
  <si>
    <t>Meet Fred
(BSL)</t>
  </si>
  <si>
    <t>The Story of Mr B</t>
  </si>
  <si>
    <t>Family Film Day</t>
  </si>
  <si>
    <t>The Pigeon Detectives (+ support act)</t>
  </si>
  <si>
    <t>Hekima</t>
  </si>
  <si>
    <t>The Story of Mr Day
(2 Relaxed Perfs - Fri 24 Feb)</t>
  </si>
  <si>
    <t>Meet Fred</t>
  </si>
  <si>
    <t>The Red Shed 
(BSL)</t>
  </si>
  <si>
    <t>Secret Gig</t>
  </si>
  <si>
    <t>Joan 
(Captioned)</t>
  </si>
  <si>
    <t>Mark Thomas</t>
  </si>
  <si>
    <t>Milk Presents</t>
  </si>
  <si>
    <t>Hijinx</t>
  </si>
  <si>
    <t>Shake Shake</t>
  </si>
  <si>
    <t>Leeds Film Fest</t>
  </si>
  <si>
    <t>Music</t>
  </si>
  <si>
    <t>Comedy</t>
  </si>
  <si>
    <t>Sentamu - Theatre (300)</t>
  </si>
  <si>
    <t>Sentamu Drama Studio (50)</t>
  </si>
  <si>
    <t>Sentamu - Theatre (200)</t>
  </si>
  <si>
    <t>Sentamu Drama Studio (60)</t>
  </si>
  <si>
    <t>Sentamu - Theatre (300 - includes restricted view)</t>
  </si>
  <si>
    <t>Freedom - Main Theatre (350 standing)</t>
  </si>
  <si>
    <t>Sentamu - Winter Garden / Agora (50)</t>
  </si>
  <si>
    <t>Winifred Holtby Drama Studio (60)</t>
  </si>
  <si>
    <t>Kingswood - Main Theatre (300)</t>
  </si>
  <si>
    <t>North Point - Shop Unit? (60)</t>
  </si>
  <si>
    <t>North Point - Atrium (60)</t>
  </si>
  <si>
    <t xml:space="preserve">Winifred Holtby - Main Theatre (300) </t>
  </si>
  <si>
    <t>North Point - Atrium (est. standing max. 200)</t>
  </si>
  <si>
    <t>Sirius Academy - Main Hall (200)</t>
  </si>
  <si>
    <t>Sirius Academy - Drama Studio (50)</t>
  </si>
  <si>
    <t>Hymers (60)
Canteen/Bar</t>
  </si>
  <si>
    <t>Sirius Acdemy - Main Hall (300 standing)</t>
  </si>
  <si>
    <t>William Gemmell - Concert Room (140 seated)</t>
  </si>
  <si>
    <t>Hymers (60)</t>
  </si>
  <si>
    <t>24/02/2017
Friday</t>
  </si>
  <si>
    <t>23/02/2017
Thursday</t>
  </si>
  <si>
    <t>25/02/2017
Saturday</t>
  </si>
  <si>
    <t>22/02/2017
Wednesday</t>
  </si>
  <si>
    <t>23/02/2017
Thursday
24/03/2017
Friday</t>
  </si>
  <si>
    <t>3.30pm</t>
  </si>
  <si>
    <t>10am - 8pm</t>
  </si>
  <si>
    <t>8.45pm</t>
  </si>
  <si>
    <t>6pm</t>
  </si>
  <si>
    <t>1pm</t>
  </si>
  <si>
    <t>Programming Fee</t>
  </si>
  <si>
    <t>FOH</t>
  </si>
  <si>
    <t>FOH Manager</t>
  </si>
  <si>
    <t>Crew</t>
  </si>
  <si>
    <t>Crew costs</t>
  </si>
  <si>
    <t>Technical input (in half days)</t>
  </si>
  <si>
    <t>Tech Manager costs</t>
  </si>
  <si>
    <t>LIVE BUDGET TABS</t>
  </si>
  <si>
    <t>Codes</t>
  </si>
  <si>
    <t>Actual</t>
  </si>
  <si>
    <t>Encumb</t>
  </si>
  <si>
    <t>FESTIVALS BUDGET &amp; FORECAST</t>
  </si>
  <si>
    <t>Total</t>
  </si>
  <si>
    <t>CORE NNT TEAM</t>
  </si>
  <si>
    <t xml:space="preserve">Contingency 3% </t>
  </si>
  <si>
    <t>Budget Remaining</t>
  </si>
  <si>
    <t>Jan 17</t>
  </si>
  <si>
    <t>Feb 17</t>
  </si>
  <si>
    <t>Apr 17</t>
  </si>
  <si>
    <t>May 17</t>
  </si>
  <si>
    <t>Jul 17</t>
  </si>
  <si>
    <t>Aug 17</t>
  </si>
  <si>
    <t>Oct 17</t>
  </si>
  <si>
    <t>Nov 17</t>
  </si>
  <si>
    <t>Jan 18</t>
  </si>
  <si>
    <t>Feb 18</t>
  </si>
  <si>
    <t>Apr 18</t>
  </si>
  <si>
    <t>May 18</t>
  </si>
  <si>
    <t>Jul 18</t>
  </si>
  <si>
    <t>Aug 18</t>
  </si>
  <si>
    <t>Venue Partner Go &amp; See</t>
  </si>
  <si>
    <t>ZK102.K201</t>
  </si>
  <si>
    <t>Programme Director-Exps</t>
  </si>
  <si>
    <t>ZK103.K223</t>
  </si>
  <si>
    <t>Programme Consultant-monthly meetings 1 Year</t>
  </si>
  <si>
    <t>ZK103.K161</t>
  </si>
  <si>
    <t>ZK103.K227</t>
  </si>
  <si>
    <t>Performer Fees-Feb17</t>
  </si>
  <si>
    <t>ZK104.K232</t>
  </si>
  <si>
    <t>Performer Fees-May 17</t>
  </si>
  <si>
    <t>Performer Fees-Oct 17</t>
  </si>
  <si>
    <t>Performer Fees-Feb 18</t>
  </si>
  <si>
    <t>Contingency</t>
  </si>
  <si>
    <t>3% Contingengy</t>
  </si>
  <si>
    <t>Performer fees Feb (mis post in actuals)</t>
  </si>
  <si>
    <t>ZK104.K121</t>
  </si>
  <si>
    <t>Local Technical Manager</t>
  </si>
  <si>
    <t>ZK106.K253</t>
  </si>
  <si>
    <t>Local Technical Apprentice</t>
  </si>
  <si>
    <t>FOH Team</t>
  </si>
  <si>
    <t>Marketing Manager</t>
  </si>
  <si>
    <t>Marketing Apprentice</t>
  </si>
  <si>
    <t>Venue Hire</t>
  </si>
  <si>
    <t>ZK107.K136</t>
  </si>
  <si>
    <t>Venue Technical Hire</t>
  </si>
  <si>
    <t>Dressing Room / Green Room</t>
  </si>
  <si>
    <t>ZK107.K258</t>
  </si>
  <si>
    <t>ZK107.K265</t>
  </si>
  <si>
    <t>Insurance / Licences</t>
  </si>
  <si>
    <t>ZK108.K162</t>
  </si>
  <si>
    <t>Brand development</t>
  </si>
  <si>
    <t>ZK109.K270</t>
  </si>
  <si>
    <t>Core Campaign</t>
  </si>
  <si>
    <t>Campaign - venue specific</t>
  </si>
  <si>
    <t>Remote box office set up</t>
  </si>
  <si>
    <t>ZK109.K273</t>
  </si>
  <si>
    <t>Photography</t>
  </si>
  <si>
    <t>ZK109.K158</t>
  </si>
  <si>
    <t>Evaluation</t>
  </si>
  <si>
    <t>ZK109.K274</t>
  </si>
  <si>
    <t>ZK110.K281</t>
  </si>
  <si>
    <t>Tech Co-ordinator</t>
  </si>
  <si>
    <t>ZK114.K299</t>
  </si>
  <si>
    <t>Contra</t>
  </si>
  <si>
    <t>Project Administrator</t>
  </si>
  <si>
    <t>Venue Team support</t>
  </si>
  <si>
    <t>Travel</t>
  </si>
  <si>
    <t>ZK114.K115</t>
  </si>
  <si>
    <t>Stationery</t>
  </si>
  <si>
    <t>ZK114.K133</t>
  </si>
  <si>
    <t>ZK205.K343</t>
  </si>
  <si>
    <t>Ticket Income</t>
  </si>
  <si>
    <t>Added £35k - 4.1.17</t>
  </si>
  <si>
    <t>Check</t>
  </si>
  <si>
    <t>KS Workings</t>
  </si>
  <si>
    <t>Actual spend to date</t>
  </si>
  <si>
    <t>Diff to allocate into  table above</t>
  </si>
  <si>
    <t>Encumb to date</t>
  </si>
  <si>
    <t>ZK102.K201.C700</t>
  </si>
  <si>
    <t>ZK103.K223.C700</t>
  </si>
  <si>
    <t>ZK103.K161.C700</t>
  </si>
  <si>
    <t>ZK103.K227.C700</t>
  </si>
  <si>
    <t>ZK104.K232.C700</t>
  </si>
  <si>
    <t>ZK104.K121.C700</t>
  </si>
  <si>
    <t>ZK106.K253.C700</t>
  </si>
  <si>
    <t>ZK107.K136.C700</t>
  </si>
  <si>
    <t>ZK107.K258.C700</t>
  </si>
  <si>
    <t>ZK107.K265.C700</t>
  </si>
  <si>
    <t>ZK108.K162.C700</t>
  </si>
  <si>
    <t>ZK109.K270.C700</t>
  </si>
  <si>
    <t>ZK109.K273.C700</t>
  </si>
  <si>
    <t>ZK109.K158.c700</t>
  </si>
  <si>
    <t>ZK109.K274.C700</t>
  </si>
  <si>
    <t>ZK110.K281.C700</t>
  </si>
  <si>
    <t>ZK114.K299.C700</t>
  </si>
  <si>
    <t>ZK114.K115.C700</t>
  </si>
  <si>
    <t>ZK114.K133.C700</t>
  </si>
  <si>
    <t>Encumbrance</t>
  </si>
  <si>
    <t>ZK106.K253.C700 - allocation of cost</t>
  </si>
  <si>
    <t>Local crew</t>
  </si>
  <si>
    <t xml:space="preserve">Artist Fee for Back to Ours ( to be paid in 3 x £200 installments) </t>
  </si>
  <si>
    <t xml:space="preserve">Artist Fee for Back to Ours (to be paid in 3 x £200 installments) </t>
  </si>
  <si>
    <t xml:space="preserve">LIAM FOSTER. Marketing &amp; Engagement Lead (Liam Foster) Back to Ours (to be paid in 3 x £200 installments) </t>
  </si>
  <si>
    <t>ZK106.K253.C700 (BTO FOH Team)
Front of House Coordinator for Back To Ours (North) on Thu 23 Feb - Sat 25 Feb. 29 hours contracted and worked.</t>
  </si>
  <si>
    <t xml:space="preserve">ZK106.K253.C700 Elisabeth Poulsom, Marketing Lead Back to Ours (North) </t>
  </si>
  <si>
    <t>ZK106.K253.C700 Front of House Co-ordinator for Back to Ours Wed 22 Feb - Sat 25 Feb (29 Hours @ £8.75 per hr)</t>
  </si>
  <si>
    <t>ZK106.K253.C700 Jillian Arnold Event Manager for Back to Ours Wed 22 Feb - Sat 25 Feb (33 hours @ £12.50 per hour)</t>
  </si>
  <si>
    <t>ZK106.K253.C700 Katherine McCreaddie Front of House Co-ordinator for Back to Ours Wed 22 Feb - Sat 25 Feb (24.5 hours @ £8.75 per hour)</t>
  </si>
  <si>
    <t>ZK106.K253.C700 Linda Thackeray Front of House Co-ordinator for Back to Ours Wed 22 Feb - Sat 25 Feb (37.5 hours @ £8.75 per hour)</t>
  </si>
  <si>
    <t xml:space="preserve">ZK106.K253.C700 Linda Thackeray Front of House Co-ordinator for Back to Ours Wed 22 Feb - Sat 25 Feb (37.5 hours @ £8.75 per hour) </t>
  </si>
  <si>
    <t>ZK106.K253.C700 Michael Jarrell Front of House Manager for Back to Ours Wed 22 Feb - Sat 25 Feb (34.5 hours @ £12.50 per hour)</t>
  </si>
  <si>
    <t>ZK106.K253.C700 Rachel Long Front of House Co-ordinator for Back to Ours Wed 22 Feb - Sat 25 Feb (23 hours @ £8.75 per hour)</t>
  </si>
  <si>
    <t>ZK106.K253.C700 Suzanne Donkin Front of House Manager for Back to Ours Wed 22 Feb - Sat 25 Feb (31.5 hours @ £12.50 per hour)</t>
  </si>
  <si>
    <t>British Film Institute - BFI - Budget</t>
  </si>
  <si>
    <t xml:space="preserve">Back to Ours C601 </t>
  </si>
  <si>
    <t>Picture House Family Film Day</t>
  </si>
  <si>
    <t>Outdoor Event</t>
  </si>
  <si>
    <t>CASH</t>
  </si>
  <si>
    <t>IN-KIND</t>
  </si>
  <si>
    <t>NOTES</t>
  </si>
  <si>
    <t>Back to Ours - Cinematic Experience</t>
  </si>
  <si>
    <t>BFI</t>
  </si>
  <si>
    <t>Hull City of Culture venue partnerships</t>
  </si>
  <si>
    <t xml:space="preserve">HULL 2017 </t>
  </si>
  <si>
    <t>Marketing and social media/Producer and management</t>
  </si>
  <si>
    <t xml:space="preserve">Licenses </t>
  </si>
  <si>
    <t>Ticket Sale income</t>
  </si>
  <si>
    <t>please estimate ticket sales and price of ticket</t>
  </si>
  <si>
    <t>Interactive activities</t>
  </si>
  <si>
    <t>TOTAL</t>
  </si>
  <si>
    <t>Interactive activities by Into Film (value of partnership funding TBC)</t>
  </si>
  <si>
    <t>Production</t>
  </si>
  <si>
    <t>Project management and marketing</t>
  </si>
  <si>
    <t>Contingency 5%</t>
  </si>
  <si>
    <t>GRAND TOTAL</t>
  </si>
  <si>
    <t xml:space="preserve"> </t>
  </si>
  <si>
    <r>
      <rPr>
        <b/>
        <sz val="11"/>
        <color theme="1"/>
        <rFont val="Calibri"/>
        <family val="2"/>
        <scheme val="minor"/>
      </rPr>
      <t>9/11/2016 - Andrea Robinson</t>
    </r>
    <r>
      <rPr>
        <sz val="11"/>
        <color theme="1"/>
        <rFont val="Calibri"/>
        <family val="2"/>
        <scheme val="minor"/>
      </rPr>
      <t xml:space="preserve"> restructured the 'Back to Ours' budget for the purpose of supporting the team in managing the Forecast expenditure to the last agreed budget.</t>
    </r>
  </si>
  <si>
    <t>DONE</t>
  </si>
  <si>
    <t>Therefore Andrea has copied the last agreed figures &amp; saved as Version 6. Then copied in the Feb 17 Tab from the Festival Budget Work in Progress doc.</t>
  </si>
  <si>
    <t>Then realigned the Budget figures back to the original of £26,340</t>
  </si>
  <si>
    <t>Corrected Box Office set up £900 into Budget column (in forecast column in error)</t>
  </si>
  <si>
    <t>Deleted £300 &amp; £4500 as no one knows what they are?</t>
  </si>
  <si>
    <r>
      <rPr>
        <b/>
        <sz val="11"/>
        <color theme="1"/>
        <rFont val="Calibri"/>
        <family val="2"/>
        <scheme val="minor"/>
      </rPr>
      <t>TF - 9/11/2016</t>
    </r>
    <r>
      <rPr>
        <sz val="11"/>
        <color theme="1"/>
        <rFont val="Calibri"/>
        <family val="2"/>
        <scheme val="minor"/>
      </rPr>
      <t xml:space="preserve"> - Have deleted 'Volunteer Duty of Care and Crew care.' next to the Crew Hospitality line as this has been split between the original budget headers of Crew Hospitality and Duty of Care.</t>
    </r>
  </si>
  <si>
    <t>Updated details for Venue Tech Hires tab</t>
  </si>
  <si>
    <t>Updated details for Drssng Rm.Grn Rm.Artst Lisn tab</t>
  </si>
  <si>
    <t>Updated details for Crew Hosp tab</t>
  </si>
  <si>
    <t>Updated details for Duty of Care tab</t>
  </si>
  <si>
    <t>Updated cost of Rev and Makers &amp; Johnny Vegas Venue Tech Hire to £200 per venue</t>
  </si>
  <si>
    <t>Have added £900 per area for remote Box Office set up</t>
  </si>
  <si>
    <t>Removed all costs associated with Up Yours due to budget deficit</t>
  </si>
  <si>
    <t>Increased ticket cost for Rev and Makers + Mark Thomas  to £10/£5 to offset additional costs of the Feb Festival</t>
  </si>
  <si>
    <t>Thom to do: 9.11.16</t>
  </si>
  <si>
    <t>Add detail to forecast notes</t>
  </si>
  <si>
    <t>N/A Anymore</t>
  </si>
  <si>
    <t>Link through Venue Tech Hires from existing breakdown of costs</t>
  </si>
  <si>
    <t>Split the forecast crew figures with Carys &amp; send to Andrea</t>
  </si>
  <si>
    <t>N/A</t>
  </si>
  <si>
    <t>Delete crew element of Feb 17 tab - replace with day rates</t>
  </si>
  <si>
    <t>Andrea to do: 9.11.16</t>
  </si>
  <si>
    <t>align subheadings between Area Festivals tab &amp; Feb 17 tab</t>
  </si>
  <si>
    <t>Set up Tabs with detailed explanations of what they are &amp; how they are made up</t>
  </si>
  <si>
    <r>
      <rPr>
        <b/>
        <sz val="11"/>
        <color theme="1"/>
        <rFont val="Calibri"/>
        <family val="2"/>
        <scheme val="minor"/>
      </rPr>
      <t>TF - 10.11.16</t>
    </r>
    <r>
      <rPr>
        <sz val="11"/>
        <color theme="1"/>
        <rFont val="Calibri"/>
        <family val="2"/>
        <scheme val="minor"/>
      </rPr>
      <t xml:space="preserve"> Updated Film Festival box office predictions</t>
    </r>
  </si>
  <si>
    <t>Updated tech venue hire costs with Carys</t>
  </si>
  <si>
    <t>Mark Thomas tickets reset at £7.50/£5 - approved by HD. Rev tickets left at £10/£5.</t>
  </si>
  <si>
    <t xml:space="preserve">Updated Crew and Tech Mngr &amp; Apprntce costs according to Carys' revised costings. Agreed with Henri that Apprentice may be for May festival and beyond where support 
can be provided for this role, based on Feb experience. </t>
  </si>
  <si>
    <r>
      <rPr>
        <b/>
        <sz val="11"/>
        <color theme="1"/>
        <rFont val="Calibri"/>
        <family val="2"/>
        <scheme val="minor"/>
      </rPr>
      <t>TF - 16.11.16</t>
    </r>
    <r>
      <rPr>
        <sz val="11"/>
        <color theme="1"/>
        <rFont val="Calibri"/>
        <family val="2"/>
        <scheme val="minor"/>
      </rPr>
      <t xml:space="preserve"> Deleted Candoco. Replaced with Hekima as follow up act for JOAN double bill</t>
    </r>
  </si>
  <si>
    <t>Deleted Weathered Estates from Feb festival.</t>
  </si>
  <si>
    <t>Increased Rev &amp; The Makers fee line to include £650 agent's fee and £250 fee for support acts at each gig.</t>
  </si>
  <si>
    <t>Changed ticket prices for Rev &amp; The Makers to £7.50 ticket price across the board.</t>
  </si>
  <si>
    <t>Deleted Up Yours from Feb festival</t>
  </si>
  <si>
    <t>Have decreased the FOH Manager rate to £12 and reallocated this money to an additional FOH attendent for the Family Film Day</t>
  </si>
  <si>
    <t xml:space="preserve">17/11/16 Andrea to do </t>
  </si>
  <si>
    <t>Amend Area Festivals Tab to remove Venue Hire Amounts. Move the amount against Security.</t>
  </si>
  <si>
    <t>Crew Hospitality - No Budget &amp; No Forecast? No costs so take line out altogether</t>
  </si>
  <si>
    <t>17.11.16 TF</t>
  </si>
  <si>
    <t>Update Hekima tech costs and reinstate formula into venue tech hire cells for Hekima</t>
  </si>
  <si>
    <t>Update Hekima audience figures in North Point from 0 to 60</t>
  </si>
  <si>
    <t>18.11.16 TF</t>
  </si>
  <si>
    <t>Updated number of performances of Story of Mr B in Archbishop Sentamu Academy from 4 to 2</t>
  </si>
  <si>
    <t>24.11.16 TF</t>
  </si>
  <si>
    <t>Updated JOAN and Hekima performance times</t>
  </si>
  <si>
    <t>Updated access details in show title row</t>
  </si>
  <si>
    <t>Marked Rev &amp; Makers and Johnny Vegas as red to indicate that these acts are likely to be replaced. Have left ticketing and income assumptions until have further info</t>
  </si>
  <si>
    <t>28.11.16 TF</t>
  </si>
  <si>
    <t>Updated the Family Film Day adult ticket prices from £5 to £2.50 to match child prices.</t>
  </si>
  <si>
    <t>02.12.16 TF</t>
  </si>
  <si>
    <t xml:space="preserve">Amended Rev and The Makers to The Pigeon Detectives. Changes capacity of Freedom from 500 to 300 in line with deal memo. </t>
  </si>
  <si>
    <t>Amended the Artist Liaison line for The Pigeon Detectives to £250 across, in total across all festivals.</t>
  </si>
  <si>
    <t>Amended fee for The Pigeon Detectives to £4500 plus £750 for support act, in total across all venues. (£5900 altogether)</t>
  </si>
  <si>
    <t>Amended security in North Point for The Pigeon Detectives to £300</t>
  </si>
  <si>
    <t>Updated Family Film Day capacity at Winifred Holtby from 50 to 300</t>
  </si>
  <si>
    <t>Updated venues for Hekima</t>
  </si>
  <si>
    <t>Updated FOH and FOH Manager costs across all acts and venues</t>
  </si>
  <si>
    <t>Added £600 evaluation to forecast across all areas (£200 per area)</t>
  </si>
  <si>
    <t>Andrea to do:</t>
  </si>
  <si>
    <t>Insert a column on Summary Tab V6 on Cashflow spreadsheet to show £35k addition</t>
  </si>
  <si>
    <t>AR Done 3.1.17</t>
  </si>
  <si>
    <t>Deducted individual amounts from LIVE Budgets re £35k ie C155.C273.C115.C301.GH amended staffing &amp; Local artists amount no amendment necessary as no budget set up.</t>
  </si>
  <si>
    <t>Add to LIVE budget spreadsheet on BTO</t>
  </si>
  <si>
    <t>Would you like a column on V6 Summary showing how much left to spend? NO, but email my spreadsheet from Onedrive &amp; see what Thom &amp; Louise think?</t>
  </si>
  <si>
    <t>Adviced by Thom/Louise to move £1k of the £9k to security in Feb 17 &amp; the remaining £8k to leave in Security until they have worked on other Festival budgets &amp; decided</t>
  </si>
  <si>
    <t>where the budget will go.</t>
  </si>
  <si>
    <t>Work on BFI Budget &amp; go through with Glenn</t>
  </si>
  <si>
    <t>Louise adv'd budget for Family Film Day = £22,365 &amp; difference between £41,300 &amp; £22,365 is for Outdoor Event = £18935</t>
  </si>
  <si>
    <t>Add forecast detail from LIVE Budget to my Onedrive BTO S/Sheet &amp; Description detail to my Onedrive S/Sheet</t>
  </si>
  <si>
    <t>Email updated One Drive S/Sheet to Thom &amp; Louise to review</t>
  </si>
  <si>
    <t>TF 17.1.17</t>
  </si>
  <si>
    <t>Amended fee for Marketing Engagement Lead from £900 to £600 per area</t>
  </si>
  <si>
    <t>Amended Johnny Vegas title to Secret Gig</t>
  </si>
  <si>
    <t>TF 18.1.17</t>
  </si>
  <si>
    <t xml:space="preserve">Re-added general area columns, following excel file corruption </t>
  </si>
  <si>
    <t>Updated security costs and security notes tab</t>
  </si>
  <si>
    <t>Updated Crew costs according to Carys' quote from HPSS for £5880. Have split this between Crew and Tech Manager / Apprentice to reflect budget allocations</t>
  </si>
  <si>
    <t>Moved the following costs to the general area columns: Marketing Manager/Apprentice, Marketing Campaign, Evaluation, Remote Box Office Set Up</t>
  </si>
  <si>
    <t>Removed the formula on the Tech Hires line which linked the tech hire forecast costs at the base of the Feb 17 tab in agreement with Carys. These costs have been replaced by 
an actual quote from HPSS for the supply of tech hires to all venues. For fine details ask Carys.</t>
  </si>
  <si>
    <t>Added a general festival costs column and included Tech Hires in this.</t>
  </si>
  <si>
    <t>Deleted outdated notes on security cells.</t>
  </si>
  <si>
    <t>Moved the access forecast for Meet Fred (£500) from North to East where the BSL perf is taking place.</t>
  </si>
  <si>
    <t>Moved the access forecast for Red Shed (£500) from East to North where the BSL perf is taking place.</t>
  </si>
  <si>
    <t>Fixed link on Security line item title</t>
  </si>
  <si>
    <t>Copy in New Budget Forecast spreadsheet</t>
  </si>
  <si>
    <t>Include comments from each tab in to Budget Forecast as comments &amp; delete tabs</t>
  </si>
  <si>
    <t>Cross check &amp; update forecast into LIVE budget</t>
  </si>
  <si>
    <t>TF 26.1.17</t>
  </si>
  <si>
    <t>Have removed first aid costs from security line and moved these to duty of care line. We had budgeted £250 against duty of care originally.</t>
  </si>
  <si>
    <t>Updated Tech Hires, Tech Manager/Apprentice, Crew and Transport lines with Carys' HPSS quote</t>
  </si>
  <si>
    <t>Duty of care - this has been updated to include £600 per area for first aid costs</t>
  </si>
  <si>
    <t xml:space="preserve">Build general area costs </t>
  </si>
  <si>
    <t>Consider adding a first aid line into the budget</t>
  </si>
  <si>
    <t>TF to discuss tech quotes and Carys' spreadsheet with Andrea</t>
  </si>
  <si>
    <t>Louise to do:</t>
  </si>
  <si>
    <t>Louise awaiting quote for First Aid but is trying to get it for free  - 4.1.17</t>
  </si>
  <si>
    <t>Louise awaiting updated budget from 'Film Hub North' (Anna/Caroline), re Outdoor Event for BFI</t>
  </si>
  <si>
    <t>Carys to do: 10.11.16</t>
  </si>
  <si>
    <t>Provide detailed crewing costs per show and quote for tech hire from HPSS</t>
  </si>
  <si>
    <t>Ask Glenn Harley re ticket income - Glenn adv'd that this will show in the LIVE Budget eventually but only after it has been reconciled &amp; finance are happy it is correctly split.</t>
  </si>
  <si>
    <t>If you need any information in the interim speak to Jess Fairbank re ticket sales data</t>
  </si>
  <si>
    <t>Thom to do:</t>
  </si>
  <si>
    <t>Amend box office income for May/Oct/Feb 18 to take into account £2921.00 increased ticket monies from Feb 17 Festival</t>
  </si>
  <si>
    <t>FOH Costs Feb 17 Festival - spread the amount across Feb 17 but do not change total.</t>
  </si>
  <si>
    <t>Add columns on to Feb 17 tab (having to do again as seems there is an excel problem where it is showing in the Online excel but not on other version?</t>
  </si>
  <si>
    <t>Start May 17 Festival budget Tab</t>
  </si>
  <si>
    <t>TF to look at Dressing Room costs with Louise</t>
  </si>
  <si>
    <t>Consider allocation of Photography/Filming spread throughout BTO festival</t>
  </si>
  <si>
    <t>Consider transport forecast given that some of this will be used to cover tech hires &amp; Hull 2017 van is booked for BTO</t>
  </si>
  <si>
    <t>Clarify Dressing Room / Green Room / Artists Liaison forecast - should this be act (or possibly venue) specific?</t>
  </si>
  <si>
    <t>Should access include some costs (e.g. design) against Mr B relaxed performances?</t>
  </si>
  <si>
    <t>TF 1.2.17</t>
  </si>
  <si>
    <t xml:space="preserve">Increased artists fee for Secret Gig to £3000 covering Ceri Dupree (£2000) and Gogglebox (£1000) </t>
  </si>
  <si>
    <t>Added forecast figures and ticket sales prediction to Secret Gig</t>
  </si>
  <si>
    <t>Reduced artists liaison cost to reflect Pigeon Detectives deal memo and Red Shed accommodation only.</t>
  </si>
  <si>
    <t>AR - Details I need from Thom/Carys/Louise:</t>
  </si>
  <si>
    <t>FOH Costs - forecast £3236, budget £1920 - adverse variance of £-1316 what caused the increase against budget &amp; is this going to be a reflection of May/Oct &amp; Feb 18? Emailed 1.2.17</t>
  </si>
  <si>
    <t>Dressing Room/Green Room Set Up/Artist Liason - forecast £1550, budget £420 - adverse variance of £-1330 what caused the increase against budget &amp; is this going to be a reflection of May/Oct &amp; Feb 18? Emailed 1.2.17</t>
  </si>
  <si>
    <t>Duty of Care - the additional First Aid costs - Is this going to impact May/Oct &amp; Feb 18 also? Ask at next meeting</t>
  </si>
  <si>
    <t>KS - 14.03.17</t>
  </si>
  <si>
    <t>Updated Budget forecast sheet for latest actuals and encumberance</t>
  </si>
  <si>
    <t>KS entered some automated workings at bottom of budget forecast sheet, doesn’t affect any of the sheets</t>
  </si>
  <si>
    <t>Put some automated links re actuals and encumb between budget forecast sheet and summary sheet</t>
  </si>
  <si>
    <t>Reduced budget forecast sheet by £190 (£95 in performers fees Oct 17 and £95 performers fees Feb 18) to align overall budget</t>
  </si>
  <si>
    <t>KS - 22/03/17</t>
  </si>
  <si>
    <t>KS/TF - 22/03/2017</t>
  </si>
  <si>
    <t>Linked summary sheet to Feb and May 17 ticket income info</t>
  </si>
  <si>
    <t>Thom t0 update May 17 sheet</t>
  </si>
  <si>
    <t>Kirsty to be clear on what budget is 'stringy'</t>
  </si>
  <si>
    <t>Thom to book in next meeting with relevant people</t>
  </si>
  <si>
    <t>Actuals updated</t>
  </si>
  <si>
    <t>KS - 03.04.17</t>
  </si>
  <si>
    <t>Actuals updated relating to Feb 17 festival</t>
  </si>
  <si>
    <t>Sheet-ZK109.C270 - Thom/Lisa to check got correct allocation of cost</t>
  </si>
  <si>
    <t>Period</t>
  </si>
  <si>
    <t>(All)</t>
  </si>
  <si>
    <t>Cost Centre And Description</t>
  </si>
  <si>
    <t>ZK109 - Programme Marketing, Digital &amp; Comms</t>
  </si>
  <si>
    <t>Subjective and Description</t>
  </si>
  <si>
    <t>K270 - Branding &amp; Design</t>
  </si>
  <si>
    <t>Analysis Code</t>
  </si>
  <si>
    <t>C700 - Back To Ours</t>
  </si>
  <si>
    <t>Sum of Net Amount</t>
  </si>
  <si>
    <t>Column Labels</t>
  </si>
  <si>
    <t>Row Labels</t>
  </si>
  <si>
    <t>16/17</t>
  </si>
  <si>
    <t>ENC</t>
  </si>
  <si>
    <t>Grand Total</t>
  </si>
  <si>
    <t>Thom/Lisa to check allocation</t>
  </si>
  <si>
    <t>Branding &amp; Design</t>
  </si>
  <si>
    <t xml:space="preserve">8x 1000mm W x 2000mm H cut out freestanding boards for dressing event venues during BTO festival and
8x Banners for each venue partner to showcase them as a BTO venue </t>
  </si>
  <si>
    <t>To be allocated against :</t>
  </si>
  <si>
    <t xml:space="preserve">Additional cost to increased spec/size on the BTO cutout event dressing stands at the venues. </t>
  </si>
  <si>
    <t>Advert space for BACK TO OURS Picture House in Saturday Weekender.</t>
  </si>
  <si>
    <t xml:space="preserve">Artwork for digital banner and x8 venue specific posters based on high res version of logos supplied. </t>
  </si>
  <si>
    <t xml:space="preserve">Banner artwork for venue partners 2000mm (w) x 750mm (h) and artwork for cardboard cut-out including set up and cutter guides. </t>
  </si>
  <si>
    <t>BLUESTORM DESIGN &amp; MARKETING LTD Inv 37482</t>
  </si>
  <si>
    <t>Creative artwork for the Picture House advert going in The Weekender on Sat 18 Feb as part of marketing the film offer at the BTO festival.</t>
  </si>
  <si>
    <t>Dan Bamber; returned bacs payment</t>
  </si>
  <si>
    <t>FACEBOOK IRELAND L; Back to Ours - Online advertising</t>
  </si>
  <si>
    <t xml:space="preserve">Fee for Back to Ours Photoshoot for Hull 2017 </t>
  </si>
  <si>
    <t xml:space="preserve">Fee for Back to Ours Photoshoot for Hull 2017. </t>
  </si>
  <si>
    <t xml:space="preserve">Fee for Back to Ours Photoshoot. 
ZK109, K270, C700 </t>
  </si>
  <si>
    <t>NULL</t>
  </si>
  <si>
    <t>contra</t>
  </si>
  <si>
    <t>Print of x500 A4 generic February Back to Ours posters</t>
  </si>
  <si>
    <t xml:space="preserve">Print of x8 pull ups to promote social media interaction at all Back to Ours festivals in Feb, May and Oct. </t>
  </si>
  <si>
    <t xml:space="preserve">Style setter, creative concepts, design and artwork of A5, 8 page Back to Ours Feb festival leaflet. </t>
  </si>
  <si>
    <t>?</t>
  </si>
  <si>
    <t>Number of paid venues</t>
  </si>
  <si>
    <t>Fee per paid venue</t>
  </si>
  <si>
    <t>Fee per technical hire</t>
  </si>
  <si>
    <t>Dressing room set up per venue</t>
  </si>
  <si>
    <t>Transport per venue</t>
  </si>
  <si>
    <t>Duty of care</t>
  </si>
  <si>
    <t>Number of people</t>
  </si>
  <si>
    <t>Charge per day</t>
  </si>
  <si>
    <t>TECHNICAL COST</t>
  </si>
  <si>
    <t>Daily rate for:</t>
  </si>
  <si>
    <t>- Days needed</t>
  </si>
  <si>
    <t xml:space="preserve">Local Technical Apprentice </t>
  </si>
  <si>
    <t xml:space="preserve"> - Days needed</t>
  </si>
  <si>
    <t xml:space="preserve"> - Number needed</t>
  </si>
  <si>
    <t>FOH / Box Office Manager</t>
  </si>
  <si>
    <t>FOH / Box Office team</t>
  </si>
  <si>
    <t>FESTIVAL STAFF</t>
  </si>
  <si>
    <t>Local Marketing &amp; Engagement Manager</t>
  </si>
  <si>
    <t xml:space="preserve">Photography / filming </t>
  </si>
  <si>
    <t>Marketing campaign per venue</t>
  </si>
  <si>
    <t>Access performance</t>
  </si>
  <si>
    <t>ENGAGEMENT</t>
  </si>
  <si>
    <t>TOTAL COST</t>
  </si>
  <si>
    <t>Target cost</t>
  </si>
  <si>
    <t>Original budget</t>
  </si>
  <si>
    <t>Revised</t>
  </si>
  <si>
    <t>Reduction</t>
  </si>
  <si>
    <t>Engagement / Delivery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</si>
</sst>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Red]\-&quot;£&quot;#,##0"/>
    <numFmt numFmtId="43" formatCode="_-* #,##0.00_-;\-* #,##0.00_-;_-* &quot;-&quot;??_-;_-@_-"/>
    <numFmt numFmtId="164" formatCode="0.0%"/>
    <numFmt numFmtId="165" formatCode="_-* #,##0_-;\-* #,##0_-;_-* &quot;-&quot;??_-;_-@_-"/>
    <numFmt numFmtId="166" formatCode="#,##0;\(#,##0\)"/>
    <numFmt numFmtId="167" formatCode="&quot;£ &quot;#,##0.00;\(&quot;£ &quot;#,##0.00\)"/>
    <numFmt numFmtId="168" formatCode="&quot;£ &quot;#,##0;\(&quot;£ &quot;#,##0\)"/>
    <numFmt numFmtId="169" formatCode="_-* #,##0.0_-;\-* #,##0.0_-;_-* &quot;-&quot;??_-;_-@_-"/>
    <numFmt numFmtId="170" formatCode="#,##0.00;\(#,##0.00\)"/>
    <numFmt numFmtId="171" formatCode="&quot;£&quot;#,##0"/>
    <numFmt numFmtId="172" formatCode="#,##0.0"/>
  </numFmts>
  <fonts count="28">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sz val="12"/>
      <name val="Times New Roman"/>
      <family val="1"/>
    </font>
    <font>
      <sz val="12"/>
      <name val="Geneva"/>
    </font>
    <font>
      <b/>
      <sz val="9"/>
      <color indexed="81"/>
      <name val="Tahoma"/>
      <family val="2"/>
    </font>
    <font>
      <sz val="9"/>
      <color indexed="81"/>
      <name val="Tahoma"/>
      <family val="2"/>
    </font>
    <font>
      <sz val="10"/>
      <color indexed="81"/>
      <name val="Tahoma"/>
      <family val="2"/>
    </font>
    <font>
      <b/>
      <sz val="10"/>
      <name val="Arial"/>
      <family val="2"/>
    </font>
    <font>
      <b/>
      <u/>
      <sz val="10"/>
      <name val="Arial"/>
      <family val="2"/>
    </font>
    <font>
      <u/>
      <sz val="10"/>
      <name val="Arial"/>
      <family val="2"/>
    </font>
    <font>
      <b/>
      <i/>
      <sz val="10"/>
      <name val="Arial"/>
      <family val="2"/>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b/>
      <u/>
      <sz val="11"/>
      <color theme="1"/>
      <name val="Calibri"/>
      <family val="2"/>
      <scheme val="minor"/>
    </font>
    <font>
      <b/>
      <sz val="12"/>
      <color theme="1"/>
      <name val="Calibri"/>
      <family val="2"/>
      <scheme val="minor"/>
    </font>
    <font>
      <b/>
      <sz val="10"/>
      <color rgb="FFFF0000"/>
      <name val="Arial"/>
      <family val="2"/>
    </font>
    <font>
      <b/>
      <sz val="11"/>
      <color rgb="FF000000"/>
      <name val="Calibri"/>
      <family val="2"/>
      <scheme val="minor"/>
    </font>
    <font>
      <sz val="11"/>
      <color rgb="FF000000"/>
      <name val="Calibri"/>
      <family val="2"/>
      <scheme val="minor"/>
    </font>
    <font>
      <b/>
      <sz val="11"/>
      <name val="Calibri"/>
      <family val="2"/>
      <scheme val="minor"/>
    </font>
    <font>
      <b/>
      <u/>
      <sz val="10"/>
      <color theme="1"/>
      <name val="Calibri"/>
      <family val="2"/>
      <scheme val="minor"/>
    </font>
    <font>
      <sz val="8"/>
      <color theme="1"/>
      <name val="Calibri"/>
      <family val="2"/>
      <scheme val="minor"/>
    </font>
    <font>
      <sz val="10"/>
      <color rgb="FF333333"/>
      <name val="Calibri"/>
      <family val="2"/>
      <scheme val="minor"/>
    </font>
    <font>
      <sz val="10"/>
      <color rgb="FFFF0000"/>
      <name val="Arial"/>
      <family val="2"/>
    </font>
  </fonts>
  <fills count="23">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indexed="44"/>
        <bgColor indexed="64"/>
      </patternFill>
    </fill>
    <fill>
      <patternFill patternType="solid">
        <fgColor rgb="FFFFFF99"/>
        <bgColor indexed="64"/>
      </patternFill>
    </fill>
    <fill>
      <patternFill patternType="solid">
        <fgColor indexed="43"/>
        <bgColor indexed="64"/>
      </patternFill>
    </fill>
    <fill>
      <patternFill patternType="solid">
        <fgColor rgb="FFFFC000"/>
        <bgColor indexed="64"/>
      </patternFill>
    </fill>
    <fill>
      <patternFill patternType="solid">
        <fgColor rgb="FFFDE9D9"/>
        <bgColor indexed="64"/>
      </patternFill>
    </fill>
    <fill>
      <patternFill patternType="solid">
        <fgColor rgb="FFD9D2E9"/>
        <bgColor indexed="64"/>
      </patternFill>
    </fill>
    <fill>
      <patternFill patternType="solid">
        <fgColor rgb="FFFFCC99"/>
        <bgColor indexed="64"/>
      </patternFill>
    </fill>
    <fill>
      <patternFill patternType="solid">
        <fgColor rgb="FFE5B9B7"/>
        <bgColor indexed="64"/>
      </patternFill>
    </fill>
    <fill>
      <patternFill patternType="solid">
        <fgColor rgb="FFFBD5B5"/>
        <bgColor indexed="64"/>
      </patternFill>
    </fill>
    <fill>
      <patternFill patternType="solid">
        <fgColor rgb="FFFAC08F"/>
        <bgColor indexed="64"/>
      </patternFill>
    </fill>
  </fills>
  <borders count="60">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double">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auto="1"/>
      </right>
      <top style="thin">
        <color indexed="64"/>
      </top>
      <bottom style="thin">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right/>
      <top/>
      <bottom style="double">
        <color indexed="64"/>
      </bottom>
      <diagonal/>
    </border>
    <border>
      <left/>
      <right/>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auto="1"/>
      </top>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4" fillId="0" borderId="0"/>
    <xf numFmtId="166" fontId="5" fillId="0" borderId="0"/>
    <xf numFmtId="0" fontId="6" fillId="0" borderId="0" applyNumberFormat="0"/>
  </cellStyleXfs>
  <cellXfs count="598">
    <xf numFmtId="0" fontId="0" fillId="0" borderId="0" xfId="0"/>
    <xf numFmtId="0" fontId="2" fillId="0" borderId="0" xfId="0" applyFont="1"/>
    <xf numFmtId="0" fontId="0" fillId="0" borderId="0" xfId="0" applyFill="1"/>
    <xf numFmtId="0" fontId="2" fillId="5" borderId="0" xfId="0" applyFont="1" applyFill="1"/>
    <xf numFmtId="0" fontId="0" fillId="7" borderId="0" xfId="0" applyFill="1"/>
    <xf numFmtId="0" fontId="0" fillId="7" borderId="1" xfId="0" applyFill="1" applyBorder="1"/>
    <xf numFmtId="0" fontId="0" fillId="7" borderId="0" xfId="0" applyFill="1" applyBorder="1"/>
    <xf numFmtId="0" fontId="0" fillId="7" borderId="3" xfId="0" applyFill="1" applyBorder="1"/>
    <xf numFmtId="0" fontId="0" fillId="7" borderId="7" xfId="0" applyFill="1" applyBorder="1"/>
    <xf numFmtId="0" fontId="2" fillId="7" borderId="7" xfId="0" applyFont="1" applyFill="1" applyBorder="1"/>
    <xf numFmtId="0" fontId="0" fillId="0" borderId="8" xfId="0" applyBorder="1"/>
    <xf numFmtId="0" fontId="0" fillId="0" borderId="9" xfId="0" applyBorder="1"/>
    <xf numFmtId="17" fontId="2" fillId="0" borderId="10" xfId="0" applyNumberFormat="1" applyFont="1" applyBorder="1"/>
    <xf numFmtId="0" fontId="0" fillId="7" borderId="11" xfId="0" applyFill="1" applyBorder="1"/>
    <xf numFmtId="0" fontId="0" fillId="5" borderId="0" xfId="0" applyFill="1" applyBorder="1"/>
    <xf numFmtId="0" fontId="2" fillId="7" borderId="12" xfId="0" applyFont="1" applyFill="1" applyBorder="1"/>
    <xf numFmtId="0" fontId="0" fillId="5" borderId="11" xfId="0" applyFill="1" applyBorder="1"/>
    <xf numFmtId="0" fontId="0" fillId="7" borderId="13" xfId="0" applyFill="1" applyBorder="1"/>
    <xf numFmtId="0" fontId="0" fillId="7" borderId="15" xfId="0" applyFill="1" applyBorder="1"/>
    <xf numFmtId="0" fontId="2" fillId="7" borderId="16" xfId="0" applyFont="1" applyFill="1" applyBorder="1"/>
    <xf numFmtId="0" fontId="0" fillId="7" borderId="17" xfId="0" applyFill="1" applyBorder="1"/>
    <xf numFmtId="0" fontId="0" fillId="7" borderId="18" xfId="0" applyFill="1" applyBorder="1"/>
    <xf numFmtId="0" fontId="2" fillId="7" borderId="19" xfId="0" applyFont="1" applyFill="1" applyBorder="1"/>
    <xf numFmtId="0" fontId="0" fillId="8" borderId="0" xfId="0" applyFill="1"/>
    <xf numFmtId="0" fontId="2" fillId="8" borderId="0" xfId="0" applyFont="1" applyFill="1"/>
    <xf numFmtId="0" fontId="3" fillId="0" borderId="0" xfId="0" applyFont="1"/>
    <xf numFmtId="0" fontId="2" fillId="0" borderId="20" xfId="0" applyFont="1" applyBorder="1"/>
    <xf numFmtId="0" fontId="2" fillId="0" borderId="1" xfId="0" applyFont="1" applyBorder="1"/>
    <xf numFmtId="17" fontId="2" fillId="0" borderId="0" xfId="0" applyNumberFormat="1" applyFont="1"/>
    <xf numFmtId="0" fontId="0" fillId="0" borderId="11" xfId="0" applyBorder="1"/>
    <xf numFmtId="164" fontId="0" fillId="0" borderId="12" xfId="1" applyNumberFormat="1" applyFont="1" applyBorder="1"/>
    <xf numFmtId="0" fontId="2" fillId="0" borderId="17" xfId="0" applyFont="1" applyBorder="1"/>
    <xf numFmtId="0" fontId="2" fillId="0" borderId="8" xfId="0" applyFont="1" applyBorder="1"/>
    <xf numFmtId="3" fontId="2" fillId="0" borderId="0" xfId="0" applyNumberFormat="1" applyFont="1"/>
    <xf numFmtId="3" fontId="0" fillId="0" borderId="0" xfId="0" applyNumberFormat="1"/>
    <xf numFmtId="3" fontId="0" fillId="0" borderId="0" xfId="0" applyNumberFormat="1" applyFont="1"/>
    <xf numFmtId="3" fontId="2" fillId="0" borderId="1" xfId="0" applyNumberFormat="1" applyFont="1" applyBorder="1"/>
    <xf numFmtId="3" fontId="2" fillId="0" borderId="20" xfId="0" applyNumberFormat="1" applyFont="1" applyBorder="1"/>
    <xf numFmtId="3" fontId="0" fillId="0" borderId="10" xfId="0" applyNumberFormat="1" applyBorder="1"/>
    <xf numFmtId="3" fontId="0" fillId="0" borderId="12" xfId="0" applyNumberFormat="1" applyBorder="1"/>
    <xf numFmtId="3" fontId="2" fillId="0" borderId="19" xfId="0" applyNumberFormat="1" applyFont="1" applyBorder="1"/>
    <xf numFmtId="0" fontId="0" fillId="0" borderId="0" xfId="0" quotePrefix="1" applyFill="1"/>
    <xf numFmtId="0" fontId="0" fillId="7" borderId="0" xfId="0" applyFont="1" applyFill="1"/>
    <xf numFmtId="0" fontId="0" fillId="7" borderId="14" xfId="0" applyFill="1" applyBorder="1"/>
    <xf numFmtId="165" fontId="0" fillId="0" borderId="0" xfId="2" applyNumberFormat="1" applyFont="1"/>
    <xf numFmtId="165" fontId="2" fillId="7" borderId="12" xfId="2" applyNumberFormat="1" applyFont="1" applyFill="1" applyBorder="1"/>
    <xf numFmtId="165" fontId="2" fillId="7" borderId="14" xfId="2" applyNumberFormat="1" applyFont="1" applyFill="1" applyBorder="1"/>
    <xf numFmtId="165" fontId="2" fillId="7" borderId="16" xfId="2" applyNumberFormat="1" applyFont="1" applyFill="1" applyBorder="1"/>
    <xf numFmtId="165" fontId="2" fillId="7" borderId="19" xfId="2" applyNumberFormat="1" applyFont="1" applyFill="1" applyBorder="1"/>
    <xf numFmtId="165" fontId="2" fillId="0" borderId="0" xfId="2" applyNumberFormat="1" applyFont="1"/>
    <xf numFmtId="165" fontId="2" fillId="7" borderId="7" xfId="2" applyNumberFormat="1" applyFont="1" applyFill="1" applyBorder="1"/>
    <xf numFmtId="165" fontId="2" fillId="8" borderId="0" xfId="2" applyNumberFormat="1" applyFont="1" applyFill="1"/>
    <xf numFmtId="0" fontId="4" fillId="9" borderId="30" xfId="3" applyFont="1" applyFill="1" applyBorder="1" applyAlignment="1">
      <alignment horizontal="center" wrapText="1"/>
    </xf>
    <xf numFmtId="0" fontId="4" fillId="9" borderId="0" xfId="3" applyFont="1" applyFill="1" applyBorder="1" applyAlignment="1">
      <alignment horizontal="center" wrapText="1"/>
    </xf>
    <xf numFmtId="0" fontId="4" fillId="9" borderId="31" xfId="3" applyFont="1" applyFill="1" applyBorder="1" applyAlignment="1">
      <alignment horizontal="center" wrapText="1"/>
    </xf>
    <xf numFmtId="0" fontId="4" fillId="9" borderId="12" xfId="3" applyFont="1" applyFill="1" applyBorder="1" applyAlignment="1">
      <alignment horizontal="center" wrapText="1"/>
    </xf>
    <xf numFmtId="0" fontId="4" fillId="0" borderId="29" xfId="3" applyFont="1" applyBorder="1" applyAlignment="1">
      <alignment horizontal="center" wrapText="1"/>
    </xf>
    <xf numFmtId="14" fontId="4" fillId="9" borderId="30" xfId="3" applyNumberFormat="1" applyFont="1" applyFill="1" applyBorder="1" applyAlignment="1">
      <alignment horizontal="center" wrapText="1"/>
    </xf>
    <xf numFmtId="14" fontId="4" fillId="9" borderId="0" xfId="3" applyNumberFormat="1" applyFont="1" applyFill="1" applyBorder="1" applyAlignment="1">
      <alignment horizontal="center" wrapText="1"/>
    </xf>
    <xf numFmtId="14" fontId="4" fillId="9" borderId="31" xfId="3" applyNumberFormat="1" applyFont="1" applyFill="1" applyBorder="1" applyAlignment="1">
      <alignment horizontal="center" wrapText="1"/>
    </xf>
    <xf numFmtId="14" fontId="4" fillId="9" borderId="12" xfId="3" applyNumberFormat="1" applyFont="1" applyFill="1" applyBorder="1" applyAlignment="1">
      <alignment horizontal="center" wrapText="1"/>
    </xf>
    <xf numFmtId="14" fontId="4" fillId="0" borderId="0" xfId="3" applyNumberFormat="1" applyFont="1" applyBorder="1" applyAlignment="1">
      <alignment horizontal="center" wrapText="1"/>
    </xf>
    <xf numFmtId="14" fontId="4" fillId="0" borderId="30" xfId="3" applyNumberFormat="1" applyFont="1" applyBorder="1" applyAlignment="1">
      <alignment horizontal="center" wrapText="1"/>
    </xf>
    <xf numFmtId="14" fontId="4" fillId="0" borderId="31" xfId="3" applyNumberFormat="1" applyFont="1" applyBorder="1" applyAlignment="1">
      <alignment horizontal="center" wrapText="1"/>
    </xf>
    <xf numFmtId="14" fontId="4" fillId="0" borderId="12" xfId="3" applyNumberFormat="1" applyFont="1" applyBorder="1" applyAlignment="1">
      <alignment horizontal="center" wrapText="1"/>
    </xf>
    <xf numFmtId="0" fontId="4" fillId="0" borderId="0" xfId="3" applyFont="1"/>
    <xf numFmtId="0" fontId="4" fillId="0" borderId="24" xfId="3" applyFont="1" applyBorder="1"/>
    <xf numFmtId="0" fontId="4" fillId="0" borderId="25" xfId="3" applyFont="1" applyFill="1" applyBorder="1"/>
    <xf numFmtId="0" fontId="10" fillId="0" borderId="26" xfId="3" applyFont="1" applyBorder="1" applyAlignment="1">
      <alignment horizontal="center"/>
    </xf>
    <xf numFmtId="0" fontId="10" fillId="0" borderId="27" xfId="3" applyFont="1" applyBorder="1" applyAlignment="1">
      <alignment horizontal="center"/>
    </xf>
    <xf numFmtId="0" fontId="10" fillId="0" borderId="16" xfId="3" applyFont="1" applyBorder="1" applyAlignment="1">
      <alignment horizontal="center"/>
    </xf>
    <xf numFmtId="0" fontId="10" fillId="0" borderId="28" xfId="3" applyFont="1" applyBorder="1" applyAlignment="1">
      <alignment horizontal="center"/>
    </xf>
    <xf numFmtId="0" fontId="10" fillId="0" borderId="29" xfId="3" applyFont="1" applyFill="1" applyBorder="1" applyAlignment="1">
      <alignment horizontal="center" vertical="center"/>
    </xf>
    <xf numFmtId="166" fontId="10" fillId="0" borderId="30" xfId="4" applyFont="1" applyBorder="1" applyAlignment="1">
      <alignment horizontal="center"/>
    </xf>
    <xf numFmtId="166" fontId="10" fillId="0" borderId="0" xfId="4" applyFont="1" applyBorder="1" applyAlignment="1">
      <alignment horizontal="center"/>
    </xf>
    <xf numFmtId="166" fontId="10" fillId="0" borderId="31" xfId="4" applyFont="1" applyBorder="1" applyAlignment="1">
      <alignment horizontal="center"/>
    </xf>
    <xf numFmtId="166" fontId="10" fillId="0" borderId="12" xfId="4" applyFont="1" applyBorder="1" applyAlignment="1">
      <alignment horizontal="center"/>
    </xf>
    <xf numFmtId="166" fontId="10" fillId="0" borderId="29" xfId="4" applyFont="1" applyBorder="1" applyAlignment="1">
      <alignment horizontal="center"/>
    </xf>
    <xf numFmtId="0" fontId="10" fillId="0" borderId="29" xfId="3" applyFont="1" applyBorder="1" applyAlignment="1">
      <alignment horizontal="center"/>
    </xf>
    <xf numFmtId="166" fontId="10" fillId="0" borderId="29" xfId="4" applyFont="1" applyFill="1" applyBorder="1" applyAlignment="1"/>
    <xf numFmtId="0" fontId="10" fillId="0" borderId="0" xfId="3" applyFont="1" applyBorder="1" applyAlignment="1">
      <alignment horizontal="right" vertical="top" wrapText="1"/>
    </xf>
    <xf numFmtId="0" fontId="10" fillId="0" borderId="30" xfId="3" applyFont="1" applyFill="1" applyBorder="1" applyAlignment="1">
      <alignment horizontal="center" vertical="top" wrapText="1"/>
    </xf>
    <xf numFmtId="0" fontId="10" fillId="0" borderId="0" xfId="3" applyFont="1" applyFill="1" applyBorder="1" applyAlignment="1">
      <alignment horizontal="center" vertical="top" wrapText="1"/>
    </xf>
    <xf numFmtId="0" fontId="10" fillId="0" borderId="31" xfId="3" applyFont="1" applyFill="1" applyBorder="1" applyAlignment="1">
      <alignment horizontal="center" vertical="top" wrapText="1"/>
    </xf>
    <xf numFmtId="0" fontId="10" fillId="0" borderId="12" xfId="3" applyFont="1" applyFill="1" applyBorder="1" applyAlignment="1">
      <alignment horizontal="center" vertical="top" wrapText="1"/>
    </xf>
    <xf numFmtId="0" fontId="10" fillId="0" borderId="29" xfId="3" applyFont="1" applyFill="1" applyBorder="1" applyAlignment="1">
      <alignment horizontal="center" vertical="top" wrapText="1"/>
    </xf>
    <xf numFmtId="0" fontId="4" fillId="0" borderId="29" xfId="3" applyFont="1" applyBorder="1" applyAlignment="1">
      <alignment horizontal="center" vertical="top" wrapText="1"/>
    </xf>
    <xf numFmtId="0" fontId="4" fillId="0" borderId="29" xfId="3" applyFont="1" applyBorder="1" applyAlignment="1">
      <alignment horizontal="center"/>
    </xf>
    <xf numFmtId="0" fontId="11" fillId="0" borderId="30" xfId="4" applyNumberFormat="1" applyFont="1" applyBorder="1" applyAlignment="1"/>
    <xf numFmtId="166" fontId="4" fillId="0" borderId="30" xfId="4" applyFont="1" applyBorder="1" applyAlignment="1"/>
    <xf numFmtId="166" fontId="4" fillId="0" borderId="0" xfId="4" applyFont="1" applyBorder="1" applyAlignment="1"/>
    <xf numFmtId="166" fontId="4" fillId="0" borderId="31" xfId="4" applyFont="1" applyBorder="1" applyAlignment="1"/>
    <xf numFmtId="166" fontId="4" fillId="0" borderId="12" xfId="4" applyFont="1" applyBorder="1" applyAlignment="1"/>
    <xf numFmtId="166" fontId="4" fillId="0" borderId="29" xfId="4" applyFont="1" applyBorder="1" applyAlignment="1"/>
    <xf numFmtId="0" fontId="12" fillId="0" borderId="29" xfId="3" applyFont="1" applyBorder="1"/>
    <xf numFmtId="166" fontId="4" fillId="0" borderId="29" xfId="4" applyFont="1" applyFill="1" applyBorder="1" applyAlignment="1"/>
    <xf numFmtId="0" fontId="13" fillId="10" borderId="30" xfId="4" applyNumberFormat="1" applyFont="1" applyFill="1" applyBorder="1" applyAlignment="1"/>
    <xf numFmtId="166" fontId="13" fillId="0" borderId="30" xfId="4" quotePrefix="1" applyFont="1" applyBorder="1" applyAlignment="1">
      <alignment horizontal="right"/>
    </xf>
    <xf numFmtId="166" fontId="13" fillId="0" borderId="0" xfId="4" quotePrefix="1" applyFont="1" applyBorder="1" applyAlignment="1">
      <alignment horizontal="right"/>
    </xf>
    <xf numFmtId="166" fontId="13" fillId="0" borderId="31" xfId="4" quotePrefix="1" applyFont="1" applyBorder="1" applyAlignment="1">
      <alignment horizontal="right"/>
    </xf>
    <xf numFmtId="166" fontId="13" fillId="0" borderId="12" xfId="4" quotePrefix="1" applyFont="1" applyBorder="1" applyAlignment="1">
      <alignment horizontal="right"/>
    </xf>
    <xf numFmtId="166" fontId="13" fillId="0" borderId="29" xfId="4" quotePrefix="1" applyFont="1" applyBorder="1" applyAlignment="1">
      <alignment horizontal="right"/>
    </xf>
    <xf numFmtId="166" fontId="4" fillId="0" borderId="29" xfId="4" applyFont="1" applyBorder="1"/>
    <xf numFmtId="166" fontId="13" fillId="0" borderId="29" xfId="4" quotePrefix="1" applyFont="1" applyFill="1" applyBorder="1" applyAlignment="1">
      <alignment horizontal="right"/>
    </xf>
    <xf numFmtId="0" fontId="4" fillId="10" borderId="30" xfId="4" applyNumberFormat="1" applyFont="1" applyFill="1" applyBorder="1" applyAlignment="1"/>
    <xf numFmtId="166" fontId="13" fillId="11" borderId="30" xfId="4" quotePrefix="1" applyFont="1" applyFill="1" applyBorder="1" applyAlignment="1">
      <alignment horizontal="right"/>
    </xf>
    <xf numFmtId="166" fontId="13" fillId="11" borderId="0" xfId="4" quotePrefix="1" applyFont="1" applyFill="1" applyBorder="1" applyAlignment="1">
      <alignment horizontal="right"/>
    </xf>
    <xf numFmtId="166" fontId="13" fillId="11" borderId="31" xfId="4" quotePrefix="1" applyFont="1" applyFill="1" applyBorder="1" applyAlignment="1">
      <alignment horizontal="right"/>
    </xf>
    <xf numFmtId="166" fontId="4" fillId="10" borderId="30" xfId="4" applyFont="1" applyFill="1" applyBorder="1" applyAlignment="1"/>
    <xf numFmtId="9" fontId="13" fillId="11" borderId="30" xfId="1" applyFont="1" applyFill="1" applyBorder="1"/>
    <xf numFmtId="9" fontId="13" fillId="11" borderId="0" xfId="1" applyFont="1" applyFill="1" applyBorder="1"/>
    <xf numFmtId="9" fontId="13" fillId="11" borderId="31" xfId="1" applyFont="1" applyFill="1" applyBorder="1"/>
    <xf numFmtId="166" fontId="10" fillId="0" borderId="29" xfId="4" applyFont="1" applyBorder="1"/>
    <xf numFmtId="166" fontId="13" fillId="0" borderId="29" xfId="4" applyFont="1" applyFill="1" applyBorder="1"/>
    <xf numFmtId="166" fontId="13" fillId="10" borderId="30" xfId="4" applyFont="1" applyFill="1" applyBorder="1"/>
    <xf numFmtId="166" fontId="13" fillId="10" borderId="0" xfId="4" applyFont="1" applyFill="1" applyBorder="1"/>
    <xf numFmtId="166" fontId="13" fillId="10" borderId="31" xfId="4" applyFont="1" applyFill="1" applyBorder="1"/>
    <xf numFmtId="166" fontId="13" fillId="10" borderId="12" xfId="4" applyFont="1" applyFill="1" applyBorder="1"/>
    <xf numFmtId="9" fontId="13" fillId="11" borderId="12" xfId="1" applyFont="1" applyFill="1" applyBorder="1"/>
    <xf numFmtId="0" fontId="4" fillId="12" borderId="0" xfId="3" applyFont="1" applyFill="1"/>
    <xf numFmtId="165" fontId="13" fillId="0" borderId="30" xfId="2" applyNumberFormat="1" applyFont="1" applyFill="1" applyBorder="1"/>
    <xf numFmtId="165" fontId="13" fillId="0" borderId="0" xfId="2" applyNumberFormat="1" applyFont="1" applyFill="1" applyBorder="1"/>
    <xf numFmtId="165" fontId="13" fillId="0" borderId="31" xfId="2" applyNumberFormat="1" applyFont="1" applyFill="1" applyBorder="1"/>
    <xf numFmtId="165" fontId="13" fillId="0" borderId="12" xfId="2" applyNumberFormat="1" applyFont="1" applyFill="1" applyBorder="1"/>
    <xf numFmtId="2" fontId="13" fillId="11" borderId="30" xfId="4" applyNumberFormat="1" applyFont="1" applyFill="1" applyBorder="1"/>
    <xf numFmtId="2" fontId="13" fillId="11" borderId="0" xfId="4" applyNumberFormat="1" applyFont="1" applyFill="1" applyBorder="1"/>
    <xf numFmtId="2" fontId="13" fillId="11" borderId="31" xfId="4" applyNumberFormat="1" applyFont="1" applyFill="1" applyBorder="1"/>
    <xf numFmtId="2" fontId="13" fillId="11" borderId="12" xfId="4" applyNumberFormat="1" applyFont="1" applyFill="1" applyBorder="1"/>
    <xf numFmtId="9" fontId="13" fillId="0" borderId="30" xfId="1" applyFont="1" applyFill="1" applyBorder="1"/>
    <xf numFmtId="9" fontId="13" fillId="0" borderId="0" xfId="1" applyFont="1" applyFill="1" applyBorder="1"/>
    <xf numFmtId="9" fontId="13" fillId="0" borderId="31" xfId="1" applyFont="1" applyFill="1" applyBorder="1"/>
    <xf numFmtId="9" fontId="13" fillId="0" borderId="12" xfId="1" applyFont="1" applyFill="1" applyBorder="1"/>
    <xf numFmtId="1" fontId="13" fillId="0" borderId="30" xfId="4" applyNumberFormat="1" applyFont="1" applyFill="1" applyBorder="1"/>
    <xf numFmtId="1" fontId="13" fillId="0" borderId="0" xfId="4" applyNumberFormat="1" applyFont="1" applyFill="1" applyBorder="1"/>
    <xf numFmtId="1" fontId="13" fillId="0" borderId="31" xfId="4" applyNumberFormat="1" applyFont="1" applyFill="1" applyBorder="1"/>
    <xf numFmtId="1" fontId="13" fillId="0" borderId="12" xfId="4" applyNumberFormat="1" applyFont="1" applyFill="1" applyBorder="1"/>
    <xf numFmtId="166" fontId="4" fillId="10" borderId="30" xfId="4" applyFont="1" applyFill="1" applyBorder="1" applyAlignment="1">
      <alignment horizontal="left"/>
    </xf>
    <xf numFmtId="43" fontId="10" fillId="10" borderId="30" xfId="4" applyNumberFormat="1" applyFont="1" applyFill="1" applyBorder="1" applyAlignment="1">
      <alignment horizontal="right"/>
    </xf>
    <xf numFmtId="43" fontId="10" fillId="10" borderId="0" xfId="4" applyNumberFormat="1" applyFont="1" applyFill="1" applyBorder="1" applyAlignment="1">
      <alignment horizontal="right"/>
    </xf>
    <xf numFmtId="43" fontId="10" fillId="10" borderId="31" xfId="4" applyNumberFormat="1" applyFont="1" applyFill="1" applyBorder="1" applyAlignment="1">
      <alignment horizontal="right"/>
    </xf>
    <xf numFmtId="43" fontId="10" fillId="10" borderId="12" xfId="4" applyNumberFormat="1" applyFont="1" applyFill="1" applyBorder="1" applyAlignment="1">
      <alignment horizontal="right"/>
    </xf>
    <xf numFmtId="166" fontId="13" fillId="0" borderId="29" xfId="4" applyFont="1" applyFill="1" applyBorder="1" applyAlignment="1">
      <alignment horizontal="right"/>
    </xf>
    <xf numFmtId="0" fontId="4" fillId="0" borderId="0" xfId="3" applyFont="1" applyFill="1" applyAlignment="1">
      <alignment horizontal="right"/>
    </xf>
    <xf numFmtId="0" fontId="4" fillId="12" borderId="0" xfId="3" applyFont="1" applyFill="1" applyAlignment="1">
      <alignment horizontal="right"/>
    </xf>
    <xf numFmtId="2" fontId="10" fillId="10" borderId="30" xfId="4" applyNumberFormat="1" applyFont="1" applyFill="1" applyBorder="1"/>
    <xf numFmtId="2" fontId="10" fillId="10" borderId="0" xfId="4" applyNumberFormat="1" applyFont="1" applyFill="1" applyBorder="1"/>
    <xf numFmtId="2" fontId="10" fillId="10" borderId="31" xfId="4" applyNumberFormat="1" applyFont="1" applyFill="1" applyBorder="1"/>
    <xf numFmtId="2" fontId="10" fillId="10" borderId="12" xfId="4" applyNumberFormat="1" applyFont="1" applyFill="1" applyBorder="1"/>
    <xf numFmtId="43" fontId="13" fillId="0" borderId="29" xfId="4" applyNumberFormat="1" applyFont="1" applyFill="1" applyBorder="1"/>
    <xf numFmtId="166" fontId="4" fillId="13" borderId="30" xfId="4" applyFont="1" applyFill="1" applyBorder="1"/>
    <xf numFmtId="166" fontId="4" fillId="11" borderId="30" xfId="4" applyFont="1" applyFill="1" applyBorder="1"/>
    <xf numFmtId="166" fontId="4" fillId="11" borderId="0" xfId="4" applyFont="1" applyFill="1" applyBorder="1"/>
    <xf numFmtId="166" fontId="4" fillId="11" borderId="31" xfId="4" applyFont="1" applyFill="1" applyBorder="1"/>
    <xf numFmtId="166" fontId="4" fillId="11" borderId="12" xfId="4" applyFont="1" applyFill="1" applyBorder="1"/>
    <xf numFmtId="166" fontId="4" fillId="0" borderId="0" xfId="4" applyFont="1" applyFill="1" applyBorder="1"/>
    <xf numFmtId="166" fontId="4" fillId="0" borderId="0" xfId="4" applyFont="1" applyBorder="1"/>
    <xf numFmtId="166" fontId="4" fillId="0" borderId="30" xfId="4" applyFont="1" applyBorder="1"/>
    <xf numFmtId="166" fontId="4" fillId="0" borderId="31" xfId="4" applyFont="1" applyBorder="1"/>
    <xf numFmtId="166" fontId="4" fillId="0" borderId="12" xfId="4" applyFont="1" applyBorder="1"/>
    <xf numFmtId="166" fontId="4" fillId="0" borderId="29" xfId="4" applyFont="1" applyFill="1" applyBorder="1"/>
    <xf numFmtId="0" fontId="4" fillId="0" borderId="30" xfId="4" applyNumberFormat="1" applyFont="1" applyBorder="1" applyAlignment="1">
      <alignment horizontal="left"/>
    </xf>
    <xf numFmtId="166" fontId="4" fillId="9" borderId="30" xfId="4" applyFont="1" applyFill="1" applyBorder="1"/>
    <xf numFmtId="166" fontId="4" fillId="9" borderId="0" xfId="4" applyFont="1" applyFill="1" applyBorder="1"/>
    <xf numFmtId="166" fontId="4" fillId="9" borderId="31" xfId="4" applyFont="1" applyFill="1" applyBorder="1"/>
    <xf numFmtId="166" fontId="4" fillId="9" borderId="12" xfId="4" applyFont="1" applyFill="1" applyBorder="1"/>
    <xf numFmtId="166" fontId="4" fillId="9" borderId="29" xfId="4" applyFont="1" applyFill="1" applyBorder="1"/>
    <xf numFmtId="166" fontId="10" fillId="9" borderId="29" xfId="4" applyFont="1" applyFill="1" applyBorder="1"/>
    <xf numFmtId="166" fontId="13" fillId="0" borderId="30" xfId="4" applyFont="1" applyBorder="1"/>
    <xf numFmtId="166" fontId="10" fillId="0" borderId="29" xfId="4" applyFont="1" applyFill="1" applyBorder="1"/>
    <xf numFmtId="166" fontId="4" fillId="0" borderId="30" xfId="4" applyFont="1" applyFill="1" applyBorder="1"/>
    <xf numFmtId="166" fontId="10" fillId="0" borderId="28" xfId="4" applyFont="1" applyBorder="1"/>
    <xf numFmtId="0" fontId="10" fillId="0" borderId="35" xfId="3" applyFont="1" applyBorder="1"/>
    <xf numFmtId="166" fontId="10" fillId="0" borderId="32" xfId="4" applyFont="1" applyBorder="1"/>
    <xf numFmtId="166" fontId="10" fillId="0" borderId="1" xfId="4" applyFont="1" applyBorder="1"/>
    <xf numFmtId="166" fontId="10" fillId="0" borderId="33" xfId="4" applyFont="1" applyBorder="1"/>
    <xf numFmtId="0" fontId="10" fillId="0" borderId="0" xfId="3" applyFont="1"/>
    <xf numFmtId="0" fontId="10" fillId="0" borderId="30" xfId="3" applyFont="1" applyBorder="1"/>
    <xf numFmtId="166" fontId="10" fillId="0" borderId="30" xfId="4" applyFont="1" applyBorder="1"/>
    <xf numFmtId="166" fontId="10" fillId="0" borderId="0" xfId="4" applyFont="1" applyBorder="1"/>
    <xf numFmtId="166" fontId="10" fillId="0" borderId="31" xfId="4" applyFont="1" applyBorder="1"/>
    <xf numFmtId="166" fontId="10" fillId="0" borderId="0" xfId="4" applyFont="1" applyFill="1" applyBorder="1"/>
    <xf numFmtId="0" fontId="13" fillId="13" borderId="30" xfId="5" applyNumberFormat="1" applyFont="1" applyFill="1" applyBorder="1"/>
    <xf numFmtId="0" fontId="4" fillId="13" borderId="30" xfId="5" applyFont="1" applyFill="1" applyBorder="1"/>
    <xf numFmtId="0" fontId="4" fillId="13" borderId="0" xfId="5" applyFont="1" applyFill="1" applyBorder="1"/>
    <xf numFmtId="0" fontId="4" fillId="13" borderId="31" xfId="5" applyFont="1" applyFill="1" applyBorder="1"/>
    <xf numFmtId="0" fontId="4" fillId="0" borderId="0" xfId="5" applyFont="1" applyFill="1" applyBorder="1"/>
    <xf numFmtId="0" fontId="13" fillId="14" borderId="30" xfId="5" applyNumberFormat="1" applyFont="1" applyFill="1" applyBorder="1"/>
    <xf numFmtId="0" fontId="4" fillId="14" borderId="30" xfId="5" applyFont="1" applyFill="1" applyBorder="1"/>
    <xf numFmtId="0" fontId="4" fillId="14" borderId="0" xfId="5" applyFont="1" applyFill="1" applyBorder="1"/>
    <xf numFmtId="0" fontId="4" fillId="14" borderId="31" xfId="5" applyFont="1" applyFill="1" applyBorder="1"/>
    <xf numFmtId="166" fontId="4" fillId="10" borderId="30" xfId="4" applyFont="1" applyFill="1" applyBorder="1"/>
    <xf numFmtId="166" fontId="4" fillId="10" borderId="0" xfId="4" applyFont="1" applyFill="1" applyBorder="1"/>
    <xf numFmtId="166" fontId="4" fillId="10" borderId="31" xfId="4" applyFont="1" applyFill="1" applyBorder="1"/>
    <xf numFmtId="10" fontId="4" fillId="13" borderId="30" xfId="4" applyNumberFormat="1" applyFont="1" applyFill="1" applyBorder="1"/>
    <xf numFmtId="10" fontId="4" fillId="13" borderId="0" xfId="4" applyNumberFormat="1" applyFont="1" applyFill="1" applyBorder="1"/>
    <xf numFmtId="10" fontId="4" fillId="13" borderId="31" xfId="4" applyNumberFormat="1" applyFont="1" applyFill="1" applyBorder="1"/>
    <xf numFmtId="10" fontId="4" fillId="0" borderId="0" xfId="4" applyNumberFormat="1" applyFont="1" applyFill="1" applyBorder="1"/>
    <xf numFmtId="166" fontId="11" fillId="0" borderId="30" xfId="4" applyFont="1" applyBorder="1"/>
    <xf numFmtId="0" fontId="13" fillId="0" borderId="30" xfId="5" applyNumberFormat="1" applyFont="1" applyBorder="1"/>
    <xf numFmtId="167" fontId="4" fillId="0" borderId="30" xfId="5" applyNumberFormat="1" applyFont="1" applyBorder="1"/>
    <xf numFmtId="167" fontId="4" fillId="0" borderId="0" xfId="5" applyNumberFormat="1" applyFont="1" applyBorder="1"/>
    <xf numFmtId="167" fontId="4" fillId="0" borderId="31" xfId="5" applyNumberFormat="1" applyFont="1" applyBorder="1"/>
    <xf numFmtId="167" fontId="4" fillId="0" borderId="0" xfId="5" applyNumberFormat="1" applyFont="1" applyFill="1" applyBorder="1"/>
    <xf numFmtId="0" fontId="4" fillId="13" borderId="30" xfId="5" applyNumberFormat="1" applyFont="1" applyFill="1" applyBorder="1"/>
    <xf numFmtId="167" fontId="4" fillId="13" borderId="30" xfId="5" applyNumberFormat="1" applyFont="1" applyFill="1" applyBorder="1"/>
    <xf numFmtId="167" fontId="4" fillId="13" borderId="0" xfId="5" applyNumberFormat="1" applyFont="1" applyFill="1" applyBorder="1"/>
    <xf numFmtId="167" fontId="4" fillId="13" borderId="31" xfId="5" applyNumberFormat="1" applyFont="1" applyFill="1" applyBorder="1"/>
    <xf numFmtId="0" fontId="4" fillId="0" borderId="0" xfId="3" applyFont="1" applyFill="1"/>
    <xf numFmtId="165" fontId="4" fillId="13" borderId="30" xfId="2" applyNumberFormat="1" applyFont="1" applyFill="1" applyBorder="1"/>
    <xf numFmtId="165" fontId="4" fillId="13" borderId="0" xfId="2" applyNumberFormat="1" applyFont="1" applyFill="1" applyBorder="1"/>
    <xf numFmtId="165" fontId="4" fillId="13" borderId="31" xfId="2" applyNumberFormat="1" applyFont="1" applyFill="1" applyBorder="1"/>
    <xf numFmtId="0" fontId="4" fillId="0" borderId="30" xfId="5" applyNumberFormat="1" applyFont="1" applyFill="1" applyBorder="1"/>
    <xf numFmtId="167" fontId="4" fillId="0" borderId="30" xfId="5" applyNumberFormat="1" applyFont="1" applyFill="1" applyBorder="1"/>
    <xf numFmtId="167" fontId="4" fillId="0" borderId="31" xfId="5" applyNumberFormat="1" applyFont="1" applyFill="1" applyBorder="1"/>
    <xf numFmtId="0" fontId="10" fillId="0" borderId="30" xfId="5" applyFont="1" applyFill="1" applyBorder="1"/>
    <xf numFmtId="0" fontId="4" fillId="0" borderId="30" xfId="5" applyFont="1" applyFill="1" applyBorder="1"/>
    <xf numFmtId="0" fontId="4" fillId="0" borderId="31" xfId="5" applyFont="1" applyFill="1" applyBorder="1"/>
    <xf numFmtId="0" fontId="13" fillId="15" borderId="30" xfId="4" applyNumberFormat="1" applyFont="1" applyFill="1" applyBorder="1" applyAlignment="1"/>
    <xf numFmtId="165" fontId="4" fillId="0" borderId="0" xfId="2" applyNumberFormat="1" applyFont="1" applyFill="1" applyBorder="1"/>
    <xf numFmtId="0" fontId="13" fillId="0" borderId="30" xfId="4" applyNumberFormat="1" applyFont="1" applyFill="1" applyBorder="1" applyAlignment="1"/>
    <xf numFmtId="168" fontId="4" fillId="0" borderId="30" xfId="5" applyNumberFormat="1" applyFont="1" applyFill="1" applyBorder="1"/>
    <xf numFmtId="168" fontId="4" fillId="0" borderId="0" xfId="5" applyNumberFormat="1" applyFont="1" applyFill="1" applyBorder="1"/>
    <xf numFmtId="168" fontId="4" fillId="0" borderId="31" xfId="5" applyNumberFormat="1" applyFont="1" applyFill="1" applyBorder="1"/>
    <xf numFmtId="0" fontId="4" fillId="0" borderId="30" xfId="4" applyNumberFormat="1" applyFont="1" applyFill="1" applyBorder="1" applyAlignment="1"/>
    <xf numFmtId="169" fontId="4" fillId="0" borderId="30" xfId="2" applyNumberFormat="1" applyFont="1" applyFill="1" applyBorder="1"/>
    <xf numFmtId="169" fontId="4" fillId="0" borderId="0" xfId="2" applyNumberFormat="1" applyFont="1" applyFill="1" applyBorder="1"/>
    <xf numFmtId="169" fontId="4" fillId="0" borderId="31" xfId="2" applyNumberFormat="1" applyFont="1" applyFill="1" applyBorder="1"/>
    <xf numFmtId="168" fontId="4" fillId="15" borderId="36" xfId="5" applyNumberFormat="1" applyFont="1" applyFill="1" applyBorder="1"/>
    <xf numFmtId="168" fontId="4" fillId="15" borderId="2" xfId="5" applyNumberFormat="1" applyFont="1" applyFill="1" applyBorder="1"/>
    <xf numFmtId="168" fontId="4" fillId="15" borderId="37" xfId="5" applyNumberFormat="1" applyFont="1" applyFill="1" applyBorder="1"/>
    <xf numFmtId="0" fontId="4" fillId="0" borderId="39" xfId="3" applyFont="1" applyBorder="1"/>
    <xf numFmtId="0" fontId="4" fillId="0" borderId="9" xfId="3" applyFont="1" applyBorder="1"/>
    <xf numFmtId="0" fontId="4" fillId="0" borderId="0" xfId="3" applyFont="1" applyBorder="1"/>
    <xf numFmtId="9" fontId="4" fillId="0" borderId="0" xfId="5" applyNumberFormat="1" applyFont="1" applyFill="1" applyBorder="1"/>
    <xf numFmtId="0" fontId="13" fillId="0" borderId="0" xfId="3" applyFont="1"/>
    <xf numFmtId="0" fontId="4" fillId="0" borderId="30" xfId="3" applyFont="1" applyBorder="1"/>
    <xf numFmtId="0" fontId="4" fillId="0" borderId="31" xfId="3" applyFont="1" applyBorder="1"/>
    <xf numFmtId="0" fontId="4" fillId="0" borderId="0" xfId="3" applyFont="1" applyFill="1" applyBorder="1"/>
    <xf numFmtId="6" fontId="4" fillId="0" borderId="30" xfId="3" applyNumberFormat="1" applyFont="1" applyBorder="1"/>
    <xf numFmtId="6" fontId="4" fillId="0" borderId="0" xfId="3" applyNumberFormat="1" applyFont="1" applyBorder="1"/>
    <xf numFmtId="6" fontId="4" fillId="0" borderId="31" xfId="3" applyNumberFormat="1" applyFont="1" applyBorder="1"/>
    <xf numFmtId="0" fontId="13" fillId="14" borderId="0" xfId="3" applyFont="1" applyFill="1"/>
    <xf numFmtId="166" fontId="4" fillId="14" borderId="2" xfId="4" applyFont="1" applyFill="1" applyBorder="1"/>
    <xf numFmtId="166" fontId="10" fillId="16" borderId="34" xfId="4" applyFont="1" applyFill="1" applyBorder="1"/>
    <xf numFmtId="166" fontId="10" fillId="16" borderId="29" xfId="4" applyFont="1" applyFill="1" applyBorder="1"/>
    <xf numFmtId="166" fontId="4" fillId="0" borderId="0" xfId="5" applyNumberFormat="1" applyFont="1" applyFill="1" applyBorder="1"/>
    <xf numFmtId="0" fontId="14" fillId="0" borderId="0" xfId="0" applyFont="1"/>
    <xf numFmtId="165" fontId="15" fillId="0" borderId="0" xfId="2" applyNumberFormat="1" applyFont="1"/>
    <xf numFmtId="0" fontId="15" fillId="0" borderId="0" xfId="0" applyFont="1"/>
    <xf numFmtId="0" fontId="14" fillId="5" borderId="0" xfId="0" applyFont="1" applyFill="1"/>
    <xf numFmtId="165" fontId="15" fillId="5" borderId="0" xfId="2" applyNumberFormat="1" applyFont="1" applyFill="1"/>
    <xf numFmtId="0" fontId="15" fillId="5" borderId="0" xfId="0" applyFont="1" applyFill="1"/>
    <xf numFmtId="0" fontId="14" fillId="5" borderId="3" xfId="0" applyFont="1" applyFill="1" applyBorder="1"/>
    <xf numFmtId="165" fontId="14" fillId="5" borderId="3" xfId="2" applyNumberFormat="1" applyFont="1" applyFill="1" applyBorder="1"/>
    <xf numFmtId="0" fontId="14" fillId="0" borderId="4" xfId="0" applyFont="1" applyFill="1" applyBorder="1"/>
    <xf numFmtId="165" fontId="14" fillId="0" borderId="6" xfId="2" applyNumberFormat="1" applyFont="1" applyFill="1" applyBorder="1"/>
    <xf numFmtId="0" fontId="15" fillId="0" borderId="0" xfId="0" applyFont="1" applyFill="1"/>
    <xf numFmtId="0" fontId="16" fillId="0" borderId="4" xfId="0" applyFont="1" applyFill="1" applyBorder="1"/>
    <xf numFmtId="0" fontId="17" fillId="0" borderId="5" xfId="0" applyFont="1" applyFill="1" applyBorder="1"/>
    <xf numFmtId="165" fontId="17" fillId="0" borderId="5" xfId="2" applyNumberFormat="1" applyFont="1" applyFill="1" applyBorder="1"/>
    <xf numFmtId="9" fontId="17" fillId="0" borderId="6" xfId="1" applyFont="1" applyFill="1" applyBorder="1"/>
    <xf numFmtId="165" fontId="17" fillId="0" borderId="6" xfId="2" applyNumberFormat="1" applyFont="1" applyFill="1" applyBorder="1"/>
    <xf numFmtId="0" fontId="14" fillId="0" borderId="0" xfId="0" applyFont="1" applyFill="1" applyBorder="1"/>
    <xf numFmtId="165" fontId="14" fillId="0" borderId="0" xfId="2" applyNumberFormat="1" applyFont="1" applyFill="1" applyBorder="1"/>
    <xf numFmtId="0" fontId="14" fillId="4" borderId="0" xfId="0" applyFont="1" applyFill="1"/>
    <xf numFmtId="165" fontId="15" fillId="4" borderId="0" xfId="2" applyNumberFormat="1" applyFont="1" applyFill="1"/>
    <xf numFmtId="0" fontId="15" fillId="4" borderId="0" xfId="0" applyFont="1" applyFill="1"/>
    <xf numFmtId="165" fontId="14" fillId="4" borderId="0" xfId="2" applyNumberFormat="1" applyFont="1" applyFill="1"/>
    <xf numFmtId="0" fontId="14" fillId="4" borderId="1" xfId="0" applyFont="1" applyFill="1" applyBorder="1"/>
    <xf numFmtId="165" fontId="14" fillId="4" borderId="1" xfId="2" applyNumberFormat="1" applyFont="1" applyFill="1" applyBorder="1"/>
    <xf numFmtId="0" fontId="14" fillId="2" borderId="0" xfId="0" applyFont="1" applyFill="1"/>
    <xf numFmtId="165" fontId="15" fillId="2" borderId="0" xfId="2" applyNumberFormat="1" applyFont="1" applyFill="1"/>
    <xf numFmtId="0" fontId="14" fillId="6" borderId="0" xfId="0" applyFont="1" applyFill="1"/>
    <xf numFmtId="0" fontId="15" fillId="6" borderId="0" xfId="0" applyFont="1" applyFill="1"/>
    <xf numFmtId="165" fontId="15" fillId="6" borderId="0" xfId="2" applyNumberFormat="1" applyFont="1" applyFill="1"/>
    <xf numFmtId="0" fontId="15" fillId="2" borderId="0" xfId="0" applyFont="1" applyFill="1"/>
    <xf numFmtId="9" fontId="15" fillId="6" borderId="0" xfId="1" applyFont="1" applyFill="1"/>
    <xf numFmtId="1" fontId="15" fillId="6" borderId="0" xfId="0" applyNumberFormat="1" applyFont="1" applyFill="1"/>
    <xf numFmtId="0" fontId="15" fillId="2" borderId="1" xfId="0" applyFont="1" applyFill="1" applyBorder="1"/>
    <xf numFmtId="0" fontId="15" fillId="6" borderId="2" xfId="0" applyFont="1" applyFill="1" applyBorder="1"/>
    <xf numFmtId="165" fontId="15" fillId="6" borderId="2" xfId="2" applyNumberFormat="1" applyFont="1" applyFill="1" applyBorder="1"/>
    <xf numFmtId="165" fontId="15" fillId="0" borderId="0" xfId="2" applyNumberFormat="1" applyFont="1" applyFill="1"/>
    <xf numFmtId="0" fontId="14" fillId="7" borderId="0" xfId="0" applyFont="1" applyFill="1" applyBorder="1"/>
    <xf numFmtId="165" fontId="15" fillId="7" borderId="0" xfId="2" applyNumberFormat="1" applyFont="1" applyFill="1"/>
    <xf numFmtId="0" fontId="15" fillId="7" borderId="0" xfId="0" applyFont="1" applyFill="1"/>
    <xf numFmtId="0" fontId="15" fillId="7" borderId="1" xfId="0" applyFont="1" applyFill="1" applyBorder="1"/>
    <xf numFmtId="0" fontId="14" fillId="3" borderId="0" xfId="0" applyFont="1" applyFill="1"/>
    <xf numFmtId="165" fontId="14" fillId="3" borderId="0" xfId="2" applyNumberFormat="1" applyFont="1" applyFill="1"/>
    <xf numFmtId="0" fontId="15" fillId="3" borderId="0" xfId="0" applyFont="1" applyFill="1"/>
    <xf numFmtId="165" fontId="15" fillId="3" borderId="0" xfId="2" applyNumberFormat="1" applyFont="1" applyFill="1"/>
    <xf numFmtId="0" fontId="14" fillId="3" borderId="1" xfId="0" applyFont="1" applyFill="1" applyBorder="1"/>
    <xf numFmtId="165" fontId="14" fillId="3" borderId="1" xfId="2" applyNumberFormat="1" applyFont="1" applyFill="1" applyBorder="1"/>
    <xf numFmtId="0" fontId="15" fillId="0" borderId="0" xfId="0" applyFont="1" applyBorder="1"/>
    <xf numFmtId="165" fontId="15" fillId="0" borderId="0" xfId="2" applyNumberFormat="1" applyFont="1" applyBorder="1"/>
    <xf numFmtId="0" fontId="14" fillId="0" borderId="0" xfId="0" applyFont="1" applyBorder="1"/>
    <xf numFmtId="165" fontId="14" fillId="0" borderId="0" xfId="2" applyNumberFormat="1" applyFont="1" applyBorder="1"/>
    <xf numFmtId="166" fontId="4" fillId="0" borderId="30" xfId="4" applyFont="1" applyFill="1" applyBorder="1" applyAlignment="1"/>
    <xf numFmtId="165" fontId="10" fillId="0" borderId="0" xfId="2" applyNumberFormat="1" applyFont="1" applyAlignment="1">
      <alignment horizontal="center" vertical="center"/>
    </xf>
    <xf numFmtId="165" fontId="16" fillId="0" borderId="0" xfId="2" applyNumberFormat="1" applyFont="1" applyAlignment="1">
      <alignment horizontal="center" vertical="center"/>
    </xf>
    <xf numFmtId="3" fontId="15" fillId="6" borderId="0" xfId="0" applyNumberFormat="1" applyFont="1" applyFill="1"/>
    <xf numFmtId="165" fontId="15" fillId="6" borderId="0" xfId="0" applyNumberFormat="1" applyFont="1" applyFill="1"/>
    <xf numFmtId="166" fontId="4" fillId="0" borderId="15" xfId="4" applyFont="1" applyFill="1" applyBorder="1"/>
    <xf numFmtId="166" fontId="4" fillId="0" borderId="11" xfId="4" applyFont="1" applyFill="1" applyBorder="1"/>
    <xf numFmtId="166" fontId="4" fillId="0" borderId="13" xfId="4" applyFont="1" applyFill="1" applyBorder="1"/>
    <xf numFmtId="0" fontId="4" fillId="0" borderId="29" xfId="3" applyFont="1" applyBorder="1"/>
    <xf numFmtId="166" fontId="4" fillId="0" borderId="29" xfId="3" applyNumberFormat="1" applyFont="1" applyBorder="1"/>
    <xf numFmtId="166" fontId="4" fillId="0" borderId="28" xfId="3" applyNumberFormat="1" applyFont="1" applyBorder="1"/>
    <xf numFmtId="166" fontId="10" fillId="16" borderId="13" xfId="4" applyFont="1" applyFill="1" applyBorder="1"/>
    <xf numFmtId="166" fontId="10" fillId="16" borderId="28" xfId="3" applyNumberFormat="1" applyFont="1" applyFill="1" applyBorder="1"/>
    <xf numFmtId="166" fontId="10" fillId="16" borderId="11" xfId="4" applyFont="1" applyFill="1" applyBorder="1"/>
    <xf numFmtId="166" fontId="10" fillId="16" borderId="40" xfId="4" applyFont="1" applyFill="1" applyBorder="1"/>
    <xf numFmtId="166" fontId="10" fillId="16" borderId="30" xfId="4" applyFont="1" applyFill="1" applyBorder="1"/>
    <xf numFmtId="166" fontId="10" fillId="16" borderId="32" xfId="4" applyFont="1" applyFill="1" applyBorder="1"/>
    <xf numFmtId="166" fontId="10" fillId="16" borderId="1" xfId="4" applyFont="1" applyFill="1" applyBorder="1"/>
    <xf numFmtId="166" fontId="10" fillId="16" borderId="33" xfId="4" applyFont="1" applyFill="1" applyBorder="1"/>
    <xf numFmtId="166" fontId="10" fillId="16" borderId="14" xfId="4" applyFont="1" applyFill="1" applyBorder="1"/>
    <xf numFmtId="166" fontId="10" fillId="16" borderId="29" xfId="3" applyNumberFormat="1" applyFont="1" applyFill="1" applyBorder="1"/>
    <xf numFmtId="166" fontId="10" fillId="0" borderId="0" xfId="3" applyNumberFormat="1" applyFont="1"/>
    <xf numFmtId="166" fontId="10" fillId="16" borderId="0" xfId="4" applyFont="1" applyFill="1" applyBorder="1"/>
    <xf numFmtId="166" fontId="10" fillId="16" borderId="31" xfId="4" applyFont="1" applyFill="1" applyBorder="1"/>
    <xf numFmtId="166" fontId="10" fillId="16" borderId="12" xfId="4" applyFont="1" applyFill="1" applyBorder="1"/>
    <xf numFmtId="0" fontId="18" fillId="0" borderId="0" xfId="0" applyFont="1"/>
    <xf numFmtId="166" fontId="4" fillId="0" borderId="31" xfId="4" applyFont="1" applyFill="1" applyBorder="1"/>
    <xf numFmtId="166" fontId="4" fillId="0" borderId="12" xfId="4" applyFont="1" applyFill="1" applyBorder="1"/>
    <xf numFmtId="0" fontId="0" fillId="0" borderId="0" xfId="0" applyAlignment="1">
      <alignment wrapText="1"/>
    </xf>
    <xf numFmtId="0" fontId="0" fillId="0" borderId="0" xfId="0" applyFont="1"/>
    <xf numFmtId="166" fontId="4" fillId="0" borderId="0" xfId="4" applyNumberFormat="1" applyFont="1" applyFill="1" applyBorder="1" applyAlignment="1"/>
    <xf numFmtId="166" fontId="10" fillId="0" borderId="29" xfId="4" applyFont="1" applyFill="1" applyBorder="1" applyAlignment="1">
      <alignment horizontal="center"/>
    </xf>
    <xf numFmtId="0" fontId="10" fillId="0" borderId="29" xfId="3" applyFont="1" applyBorder="1" applyAlignment="1">
      <alignment horizontal="center" wrapText="1"/>
    </xf>
    <xf numFmtId="43" fontId="15" fillId="0" borderId="0" xfId="0" applyNumberFormat="1" applyFont="1" applyFill="1"/>
    <xf numFmtId="2" fontId="15" fillId="0" borderId="0" xfId="0" applyNumberFormat="1" applyFont="1" applyFill="1"/>
    <xf numFmtId="43" fontId="15" fillId="0" borderId="0" xfId="0" applyNumberFormat="1" applyFont="1" applyFill="1" applyAlignment="1">
      <alignment horizontal="center"/>
    </xf>
    <xf numFmtId="165" fontId="0" fillId="0" borderId="0" xfId="0" applyNumberFormat="1"/>
    <xf numFmtId="165" fontId="2" fillId="0" borderId="0" xfId="0" applyNumberFormat="1" applyFont="1"/>
    <xf numFmtId="9" fontId="15" fillId="0" borderId="0" xfId="2" applyNumberFormat="1" applyFont="1"/>
    <xf numFmtId="0" fontId="4" fillId="0" borderId="42" xfId="4" applyNumberFormat="1" applyFont="1" applyFill="1" applyBorder="1" applyAlignment="1"/>
    <xf numFmtId="166" fontId="4" fillId="0" borderId="42" xfId="4" applyFont="1" applyFill="1" applyBorder="1"/>
    <xf numFmtId="166" fontId="10" fillId="6" borderId="17" xfId="3" applyNumberFormat="1" applyFont="1" applyFill="1" applyBorder="1"/>
    <xf numFmtId="166" fontId="10" fillId="16" borderId="34" xfId="3" applyNumberFormat="1" applyFont="1" applyFill="1" applyBorder="1"/>
    <xf numFmtId="166" fontId="4" fillId="16" borderId="29" xfId="4" applyFont="1" applyFill="1" applyBorder="1"/>
    <xf numFmtId="0" fontId="4" fillId="6" borderId="41" xfId="3" applyFont="1" applyFill="1" applyBorder="1"/>
    <xf numFmtId="165" fontId="14" fillId="5" borderId="2" xfId="2" applyNumberFormat="1" applyFont="1" applyFill="1" applyBorder="1"/>
    <xf numFmtId="165" fontId="15" fillId="5" borderId="0" xfId="0" applyNumberFormat="1" applyFont="1" applyFill="1"/>
    <xf numFmtId="165" fontId="14" fillId="0" borderId="41" xfId="2" applyNumberFormat="1" applyFont="1" applyFill="1" applyBorder="1"/>
    <xf numFmtId="165" fontId="14" fillId="0" borderId="43" xfId="2" applyNumberFormat="1" applyFont="1" applyFill="1" applyBorder="1"/>
    <xf numFmtId="0" fontId="19" fillId="0" borderId="0" xfId="0" applyFont="1"/>
    <xf numFmtId="0" fontId="13" fillId="0" borderId="0" xfId="3" applyFont="1" applyFill="1" applyBorder="1" applyAlignment="1">
      <alignment horizontal="center" vertical="top" wrapText="1"/>
    </xf>
    <xf numFmtId="0" fontId="20" fillId="0" borderId="0" xfId="3" applyFont="1" applyFill="1" applyBorder="1" applyAlignment="1">
      <alignment horizontal="center" vertical="top" wrapText="1"/>
    </xf>
    <xf numFmtId="165" fontId="14" fillId="5" borderId="2" xfId="0" applyNumberFormat="1" applyFont="1" applyFill="1" applyBorder="1"/>
    <xf numFmtId="165" fontId="14" fillId="0" borderId="0" xfId="2" applyNumberFormat="1" applyFont="1"/>
    <xf numFmtId="9" fontId="15" fillId="0" borderId="0" xfId="0" applyNumberFormat="1" applyFont="1" applyFill="1" applyBorder="1"/>
    <xf numFmtId="0" fontId="15" fillId="0" borderId="0" xfId="0" applyFont="1" applyFill="1" applyBorder="1"/>
    <xf numFmtId="0" fontId="15" fillId="0" borderId="41" xfId="0" applyFont="1" applyFill="1" applyBorder="1"/>
    <xf numFmtId="9" fontId="15" fillId="0" borderId="41" xfId="0" applyNumberFormat="1" applyFont="1" applyFill="1" applyBorder="1"/>
    <xf numFmtId="165" fontId="16" fillId="0" borderId="0" xfId="2" applyNumberFormat="1" applyFont="1" applyAlignment="1">
      <alignment horizontal="center" vertical="center" wrapText="1"/>
    </xf>
    <xf numFmtId="0" fontId="0" fillId="5" borderId="0" xfId="0" applyFill="1"/>
    <xf numFmtId="165" fontId="14" fillId="0" borderId="45" xfId="2" applyNumberFormat="1" applyFont="1" applyFill="1" applyBorder="1"/>
    <xf numFmtId="165" fontId="14" fillId="2" borderId="1" xfId="2" applyNumberFormat="1" applyFont="1" applyFill="1" applyBorder="1"/>
    <xf numFmtId="165" fontId="14" fillId="7" borderId="1" xfId="2" applyNumberFormat="1" applyFont="1" applyFill="1" applyBorder="1"/>
    <xf numFmtId="0" fontId="14" fillId="0" borderId="0" xfId="0" applyFont="1" applyAlignment="1">
      <alignment vertical="center"/>
    </xf>
    <xf numFmtId="165" fontId="15" fillId="17" borderId="0" xfId="2" applyNumberFormat="1" applyFont="1" applyFill="1"/>
    <xf numFmtId="0" fontId="15" fillId="17" borderId="0" xfId="0" applyFont="1" applyFill="1"/>
    <xf numFmtId="0" fontId="2" fillId="0" borderId="0" xfId="0" applyFont="1" applyBorder="1"/>
    <xf numFmtId="0" fontId="0" fillId="0" borderId="0" xfId="0" applyBorder="1"/>
    <xf numFmtId="6" fontId="2" fillId="0" borderId="0" xfId="0" applyNumberFormat="1" applyFont="1"/>
    <xf numFmtId="0" fontId="0" fillId="0" borderId="0" xfId="0" applyFill="1" applyBorder="1"/>
    <xf numFmtId="3" fontId="2" fillId="0" borderId="46" xfId="0" applyNumberFormat="1" applyFont="1" applyBorder="1"/>
    <xf numFmtId="0" fontId="0" fillId="0" borderId="46" xfId="0" applyFont="1" applyBorder="1"/>
    <xf numFmtId="3" fontId="0" fillId="0" borderId="46" xfId="0" applyNumberFormat="1" applyFont="1" applyBorder="1"/>
    <xf numFmtId="0" fontId="0" fillId="0" borderId="0" xfId="0" applyFont="1" applyBorder="1"/>
    <xf numFmtId="3" fontId="22" fillId="0" borderId="46" xfId="0" applyNumberFormat="1" applyFont="1" applyBorder="1" applyAlignment="1" applyProtection="1">
      <alignment vertical="center"/>
      <protection locked="0"/>
    </xf>
    <xf numFmtId="0" fontId="22" fillId="0" borderId="46" xfId="0" applyFont="1" applyBorder="1" applyAlignment="1">
      <alignment horizontal="right"/>
    </xf>
    <xf numFmtId="0" fontId="21" fillId="0" borderId="46" xfId="0" applyFont="1" applyBorder="1" applyAlignment="1">
      <alignment horizontal="right"/>
    </xf>
    <xf numFmtId="0" fontId="22" fillId="0" borderId="46" xfId="0" applyFont="1" applyBorder="1" applyAlignment="1" applyProtection="1">
      <alignment vertical="center"/>
      <protection locked="0"/>
    </xf>
    <xf numFmtId="0" fontId="21" fillId="0" borderId="46" xfId="0" applyFont="1" applyFill="1" applyBorder="1" applyAlignment="1" applyProtection="1">
      <alignment vertical="center"/>
      <protection locked="0"/>
    </xf>
    <xf numFmtId="0" fontId="22" fillId="0" borderId="46" xfId="0" applyFont="1" applyFill="1" applyBorder="1" applyAlignment="1" applyProtection="1">
      <alignment vertical="center"/>
      <protection locked="0"/>
    </xf>
    <xf numFmtId="3" fontId="21" fillId="0" borderId="46" xfId="0" applyNumberFormat="1" applyFont="1" applyFill="1" applyBorder="1" applyAlignment="1" applyProtection="1">
      <alignment horizontal="right" vertical="center"/>
      <protection locked="0"/>
    </xf>
    <xf numFmtId="3" fontId="2" fillId="0" borderId="47" xfId="0" applyNumberFormat="1" applyFont="1" applyBorder="1"/>
    <xf numFmtId="0" fontId="22" fillId="0" borderId="46" xfId="0" applyFont="1" applyBorder="1"/>
    <xf numFmtId="0" fontId="21" fillId="0" borderId="46" xfId="0" applyFont="1" applyBorder="1"/>
    <xf numFmtId="165" fontId="23" fillId="8" borderId="46" xfId="2" applyNumberFormat="1" applyFont="1" applyFill="1" applyBorder="1" applyAlignment="1">
      <alignment horizontal="center" vertical="center" wrapText="1"/>
    </xf>
    <xf numFmtId="0" fontId="2" fillId="8" borderId="46" xfId="0" applyFont="1" applyFill="1" applyBorder="1" applyAlignment="1">
      <alignment wrapText="1"/>
    </xf>
    <xf numFmtId="0" fontId="2" fillId="8" borderId="46" xfId="0" applyFont="1" applyFill="1" applyBorder="1" applyAlignment="1">
      <alignment horizontal="left" vertical="center"/>
    </xf>
    <xf numFmtId="0" fontId="21" fillId="18" borderId="46" xfId="0" applyFont="1" applyFill="1" applyBorder="1" applyAlignment="1">
      <alignment vertical="center"/>
    </xf>
    <xf numFmtId="0" fontId="21" fillId="18" borderId="46" xfId="0" applyFont="1" applyFill="1" applyBorder="1" applyAlignment="1">
      <alignment horizontal="right" vertical="center"/>
    </xf>
    <xf numFmtId="165" fontId="2" fillId="5" borderId="0" xfId="0" applyNumberFormat="1" applyFont="1" applyFill="1"/>
    <xf numFmtId="165" fontId="2" fillId="0" borderId="20" xfId="0" applyNumberFormat="1" applyFont="1" applyBorder="1"/>
    <xf numFmtId="168" fontId="4" fillId="15" borderId="0" xfId="5" applyNumberFormat="1" applyFont="1" applyFill="1" applyBorder="1"/>
    <xf numFmtId="166" fontId="4" fillId="14" borderId="0" xfId="4" applyFont="1" applyFill="1" applyBorder="1"/>
    <xf numFmtId="0" fontId="10" fillId="0" borderId="9" xfId="3" applyFont="1" applyFill="1" applyBorder="1" applyAlignment="1">
      <alignment horizontal="center"/>
    </xf>
    <xf numFmtId="0" fontId="10" fillId="0" borderId="0" xfId="3" applyFont="1" applyBorder="1" applyAlignment="1">
      <alignment horizontal="center"/>
    </xf>
    <xf numFmtId="166" fontId="4" fillId="14" borderId="36" xfId="4" applyFont="1" applyFill="1" applyBorder="1"/>
    <xf numFmtId="166" fontId="4" fillId="0" borderId="31" xfId="4" applyNumberFormat="1" applyFont="1" applyFill="1" applyBorder="1" applyAlignment="1"/>
    <xf numFmtId="166" fontId="4" fillId="14" borderId="37" xfId="4" applyFont="1" applyFill="1" applyBorder="1"/>
    <xf numFmtId="0" fontId="10" fillId="0" borderId="31" xfId="3" applyFont="1" applyBorder="1" applyAlignment="1">
      <alignment horizontal="center"/>
    </xf>
    <xf numFmtId="166" fontId="10" fillId="0" borderId="27" xfId="4" applyFont="1" applyBorder="1"/>
    <xf numFmtId="170" fontId="4" fillId="0" borderId="12" xfId="4" applyNumberFormat="1" applyFont="1" applyFill="1" applyBorder="1"/>
    <xf numFmtId="166" fontId="13" fillId="11" borderId="12" xfId="4" quotePrefix="1" applyFont="1" applyFill="1" applyBorder="1" applyAlignment="1">
      <alignment horizontal="right"/>
    </xf>
    <xf numFmtId="166" fontId="4" fillId="0" borderId="44" xfId="4" applyFont="1" applyBorder="1"/>
    <xf numFmtId="166" fontId="4" fillId="0" borderId="49" xfId="4" applyFont="1" applyBorder="1"/>
    <xf numFmtId="0" fontId="10" fillId="0" borderId="48" xfId="3" applyFont="1" applyFill="1" applyBorder="1" applyAlignment="1">
      <alignment horizontal="center" vertical="top" wrapText="1"/>
    </xf>
    <xf numFmtId="0" fontId="24" fillId="0" borderId="0" xfId="0" applyFont="1"/>
    <xf numFmtId="0" fontId="24" fillId="0" borderId="0" xfId="0" applyFont="1" applyAlignment="1">
      <alignment horizontal="center" vertical="center"/>
    </xf>
    <xf numFmtId="0" fontId="24" fillId="0" borderId="0" xfId="0" applyFont="1" applyAlignment="1">
      <alignment horizontal="center" vertical="center" wrapText="1"/>
    </xf>
    <xf numFmtId="0" fontId="24" fillId="3" borderId="0" xfId="0" applyFont="1" applyFill="1" applyAlignment="1">
      <alignment horizontal="center" vertical="center" wrapText="1"/>
    </xf>
    <xf numFmtId="0" fontId="24" fillId="2" borderId="0" xfId="0" applyFont="1" applyFill="1" applyAlignment="1">
      <alignment horizontal="center" vertical="center" wrapText="1"/>
    </xf>
    <xf numFmtId="0" fontId="24" fillId="5" borderId="0" xfId="0" applyFont="1" applyFill="1" applyAlignment="1">
      <alignment horizontal="center" vertical="center" wrapText="1"/>
    </xf>
    <xf numFmtId="0" fontId="14" fillId="0" borderId="0" xfId="0" applyFont="1" applyAlignment="1">
      <alignment horizontal="center" vertical="center" wrapText="1"/>
    </xf>
    <xf numFmtId="17" fontId="24" fillId="7" borderId="0" xfId="0" applyNumberFormat="1" applyFont="1" applyFill="1"/>
    <xf numFmtId="17" fontId="14" fillId="0" borderId="0" xfId="0" applyNumberFormat="1" applyFont="1" applyAlignment="1">
      <alignment horizontal="center"/>
    </xf>
    <xf numFmtId="0" fontId="14" fillId="0" borderId="0" xfId="0" applyFont="1" applyAlignment="1">
      <alignment horizontal="center"/>
    </xf>
    <xf numFmtId="3" fontId="15" fillId="0" borderId="0" xfId="0" applyNumberFormat="1" applyFont="1"/>
    <xf numFmtId="0" fontId="25" fillId="0" borderId="50" xfId="0" applyFont="1" applyFill="1" applyBorder="1" applyAlignment="1" applyProtection="1">
      <alignment horizontal="left"/>
      <protection locked="0"/>
    </xf>
    <xf numFmtId="3" fontId="15" fillId="7" borderId="0" xfId="0" applyNumberFormat="1" applyFont="1" applyFill="1"/>
    <xf numFmtId="3" fontId="15" fillId="3" borderId="0" xfId="0" applyNumberFormat="1" applyFont="1" applyFill="1"/>
    <xf numFmtId="3" fontId="15" fillId="2" borderId="0" xfId="0" applyNumberFormat="1" applyFont="1" applyFill="1"/>
    <xf numFmtId="3" fontId="15" fillId="4" borderId="0" xfId="0" applyNumberFormat="1" applyFont="1" applyFill="1"/>
    <xf numFmtId="3" fontId="15" fillId="5" borderId="0" xfId="0" applyNumberFormat="1" applyFont="1" applyFill="1"/>
    <xf numFmtId="3" fontId="26" fillId="19" borderId="0" xfId="2" applyNumberFormat="1" applyFont="1" applyFill="1" applyBorder="1" applyProtection="1">
      <protection locked="0"/>
    </xf>
    <xf numFmtId="3" fontId="26" fillId="11" borderId="0" xfId="2" applyNumberFormat="1" applyFont="1" applyFill="1" applyBorder="1" applyProtection="1">
      <protection locked="0"/>
    </xf>
    <xf numFmtId="165" fontId="26" fillId="11" borderId="0" xfId="2" applyNumberFormat="1" applyFont="1" applyFill="1" applyBorder="1" applyProtection="1">
      <protection locked="0"/>
    </xf>
    <xf numFmtId="165" fontId="26" fillId="19" borderId="0" xfId="2" applyNumberFormat="1" applyFont="1" applyFill="1" applyBorder="1" applyProtection="1">
      <protection locked="0"/>
    </xf>
    <xf numFmtId="165" fontId="14" fillId="0" borderId="0" xfId="0" applyNumberFormat="1" applyFont="1"/>
    <xf numFmtId="0" fontId="25" fillId="0" borderId="51" xfId="0" applyFont="1" applyFill="1" applyBorder="1" applyAlignment="1" applyProtection="1">
      <alignment horizontal="left"/>
      <protection locked="0"/>
    </xf>
    <xf numFmtId="3" fontId="26" fillId="19" borderId="0" xfId="0" applyNumberFormat="1" applyFont="1" applyFill="1" applyBorder="1" applyProtection="1">
      <protection locked="0"/>
    </xf>
    <xf numFmtId="3" fontId="26" fillId="11" borderId="0" xfId="0" applyNumberFormat="1" applyFont="1" applyFill="1" applyBorder="1" applyProtection="1">
      <protection locked="0"/>
    </xf>
    <xf numFmtId="171" fontId="26" fillId="11" borderId="0" xfId="0" applyNumberFormat="1" applyFont="1" applyFill="1" applyBorder="1" applyProtection="1">
      <protection locked="0"/>
    </xf>
    <xf numFmtId="171" fontId="26" fillId="19" borderId="0" xfId="0" applyNumberFormat="1" applyFont="1" applyFill="1" applyBorder="1" applyProtection="1">
      <protection locked="0"/>
    </xf>
    <xf numFmtId="0" fontId="25" fillId="0" borderId="52" xfId="0" applyFont="1" applyFill="1" applyBorder="1" applyAlignment="1" applyProtection="1">
      <alignment horizontal="left"/>
      <protection locked="0"/>
    </xf>
    <xf numFmtId="0" fontId="25" fillId="0" borderId="0" xfId="0" applyFont="1"/>
    <xf numFmtId="3" fontId="15" fillId="11" borderId="0" xfId="2" applyNumberFormat="1" applyFont="1" applyFill="1" applyBorder="1" applyProtection="1"/>
    <xf numFmtId="0" fontId="15" fillId="11" borderId="0" xfId="0" applyFont="1" applyFill="1"/>
    <xf numFmtId="0" fontId="15" fillId="19" borderId="0" xfId="0" applyFont="1" applyFill="1"/>
    <xf numFmtId="3" fontId="15" fillId="11" borderId="0" xfId="0" applyNumberFormat="1" applyFont="1" applyFill="1"/>
    <xf numFmtId="0" fontId="25" fillId="0" borderId="52" xfId="0" applyFont="1" applyFill="1" applyBorder="1" applyAlignment="1" applyProtection="1">
      <protection locked="0"/>
    </xf>
    <xf numFmtId="0" fontId="25" fillId="0" borderId="0" xfId="0" applyFont="1" applyFill="1" applyBorder="1" applyAlignment="1" applyProtection="1">
      <alignment horizontal="left"/>
      <protection locked="0"/>
    </xf>
    <xf numFmtId="166" fontId="25" fillId="0" borderId="0" xfId="2" applyNumberFormat="1" applyFont="1" applyFill="1" applyBorder="1" applyProtection="1">
      <protection locked="0"/>
    </xf>
    <xf numFmtId="0" fontId="25" fillId="0" borderId="53" xfId="0" applyFont="1" applyFill="1" applyBorder="1" applyAlignment="1" applyProtection="1">
      <alignment horizontal="left"/>
      <protection locked="0"/>
    </xf>
    <xf numFmtId="3" fontId="14" fillId="0" borderId="20" xfId="0" applyNumberFormat="1" applyFont="1" applyBorder="1"/>
    <xf numFmtId="3" fontId="14" fillId="7" borderId="20" xfId="0" applyNumberFormat="1" applyFont="1" applyFill="1" applyBorder="1"/>
    <xf numFmtId="3" fontId="14" fillId="3" borderId="20" xfId="0" applyNumberFormat="1" applyFont="1" applyFill="1" applyBorder="1"/>
    <xf numFmtId="3" fontId="14" fillId="2" borderId="20" xfId="0" applyNumberFormat="1" applyFont="1" applyFill="1" applyBorder="1"/>
    <xf numFmtId="3" fontId="14" fillId="4" borderId="20" xfId="0" applyNumberFormat="1" applyFont="1" applyFill="1" applyBorder="1"/>
    <xf numFmtId="3" fontId="14" fillId="5" borderId="20" xfId="0" applyNumberFormat="1" applyFont="1" applyFill="1" applyBorder="1"/>
    <xf numFmtId="3" fontId="14" fillId="0" borderId="54" xfId="0" applyNumberFormat="1" applyFont="1" applyBorder="1"/>
    <xf numFmtId="0" fontId="14" fillId="5" borderId="4" xfId="0" applyFont="1" applyFill="1" applyBorder="1"/>
    <xf numFmtId="3" fontId="14" fillId="5" borderId="6" xfId="0" applyNumberFormat="1" applyFont="1" applyFill="1" applyBorder="1"/>
    <xf numFmtId="0" fontId="0" fillId="0" borderId="0" xfId="0" applyFont="1" applyFill="1"/>
    <xf numFmtId="165" fontId="15" fillId="0" borderId="0" xfId="0" applyNumberFormat="1" applyFont="1" applyFill="1"/>
    <xf numFmtId="172" fontId="4" fillId="0" borderId="0" xfId="3" applyNumberFormat="1" applyFont="1"/>
    <xf numFmtId="0" fontId="24" fillId="4" borderId="0" xfId="0" applyFont="1" applyFill="1" applyAlignment="1">
      <alignment horizontal="center" vertical="center" wrapText="1"/>
    </xf>
    <xf numFmtId="165" fontId="15" fillId="0" borderId="0" xfId="0" applyNumberFormat="1" applyFont="1"/>
    <xf numFmtId="166" fontId="15" fillId="0" borderId="0" xfId="2" applyNumberFormat="1" applyFont="1"/>
    <xf numFmtId="166" fontId="15" fillId="0" borderId="7" xfId="2" applyNumberFormat="1" applyFont="1" applyBorder="1"/>
    <xf numFmtId="0" fontId="0" fillId="0" borderId="0" xfId="0" applyAlignment="1">
      <alignment horizontal="right"/>
    </xf>
    <xf numFmtId="0" fontId="0" fillId="0" borderId="0" xfId="0" applyAlignment="1">
      <alignment horizontal="left"/>
    </xf>
    <xf numFmtId="3" fontId="0" fillId="0" borderId="0" xfId="0" applyNumberFormat="1" applyAlignment="1">
      <alignment horizontal="right"/>
    </xf>
    <xf numFmtId="0" fontId="0" fillId="0" borderId="0" xfId="0" applyAlignment="1">
      <alignment horizontal="left" indent="2"/>
    </xf>
    <xf numFmtId="0" fontId="2" fillId="0" borderId="0" xfId="0" applyFont="1" applyAlignment="1">
      <alignment horizontal="left" indent="1"/>
    </xf>
    <xf numFmtId="3" fontId="2" fillId="0" borderId="0" xfId="0" applyNumberFormat="1" applyFont="1" applyAlignment="1">
      <alignment horizontal="right"/>
    </xf>
    <xf numFmtId="3" fontId="0" fillId="0" borderId="7" xfId="0" applyNumberFormat="1" applyBorder="1" applyAlignment="1">
      <alignment horizontal="right"/>
    </xf>
    <xf numFmtId="3" fontId="0" fillId="5" borderId="0" xfId="0" applyNumberFormat="1" applyFill="1" applyAlignment="1">
      <alignment horizontal="right"/>
    </xf>
    <xf numFmtId="3" fontId="0" fillId="5" borderId="7" xfId="0" applyNumberFormat="1" applyFill="1" applyBorder="1" applyAlignment="1">
      <alignment horizontal="right"/>
    </xf>
    <xf numFmtId="3" fontId="15" fillId="0" borderId="0" xfId="0" applyNumberFormat="1" applyFont="1" applyFill="1" applyBorder="1"/>
    <xf numFmtId="0" fontId="14" fillId="0" borderId="7" xfId="0" applyFont="1" applyBorder="1" applyAlignment="1">
      <alignment wrapText="1"/>
    </xf>
    <xf numFmtId="3" fontId="2" fillId="0" borderId="55" xfId="0" applyNumberFormat="1" applyFont="1" applyBorder="1" applyAlignment="1">
      <alignment horizontal="right"/>
    </xf>
    <xf numFmtId="3" fontId="15" fillId="0" borderId="0" xfId="0" applyNumberFormat="1" applyFont="1" applyFill="1"/>
    <xf numFmtId="165" fontId="14" fillId="6" borderId="7" xfId="2" applyNumberFormat="1" applyFont="1" applyFill="1" applyBorder="1" applyAlignment="1">
      <alignment horizontal="center" wrapText="1"/>
    </xf>
    <xf numFmtId="166" fontId="15" fillId="0" borderId="0" xfId="2" applyNumberFormat="1" applyFont="1" applyBorder="1"/>
    <xf numFmtId="0" fontId="0" fillId="0" borderId="0" xfId="0" applyAlignment="1">
      <alignment horizontal="left" indent="1"/>
    </xf>
    <xf numFmtId="3" fontId="14" fillId="0" borderId="7" xfId="0" applyNumberFormat="1" applyFont="1" applyBorder="1"/>
    <xf numFmtId="0" fontId="4" fillId="20" borderId="30" xfId="5" applyNumberFormat="1" applyFont="1" applyFill="1" applyBorder="1"/>
    <xf numFmtId="167" fontId="4" fillId="20" borderId="30" xfId="5" applyNumberFormat="1" applyFont="1" applyFill="1" applyBorder="1"/>
    <xf numFmtId="167" fontId="4" fillId="20" borderId="0" xfId="5" applyNumberFormat="1" applyFont="1" applyFill="1" applyBorder="1"/>
    <xf numFmtId="166" fontId="4" fillId="20" borderId="0" xfId="4" applyFont="1" applyFill="1" applyBorder="1"/>
    <xf numFmtId="0" fontId="4" fillId="20" borderId="0" xfId="3" applyFont="1" applyFill="1"/>
    <xf numFmtId="165" fontId="4" fillId="20" borderId="30" xfId="2" applyNumberFormat="1" applyFont="1" applyFill="1" applyBorder="1"/>
    <xf numFmtId="165" fontId="4" fillId="20" borderId="0" xfId="2" applyNumberFormat="1" applyFont="1" applyFill="1" applyBorder="1"/>
    <xf numFmtId="0" fontId="4" fillId="20" borderId="30" xfId="5" applyFont="1" applyFill="1" applyBorder="1"/>
    <xf numFmtId="0" fontId="4" fillId="20" borderId="0" xfId="5" applyFont="1" applyFill="1" applyBorder="1"/>
    <xf numFmtId="168" fontId="4" fillId="15" borderId="32" xfId="5" applyNumberFormat="1" applyFont="1" applyFill="1" applyBorder="1"/>
    <xf numFmtId="168" fontId="4" fillId="15" borderId="1" xfId="5" applyNumberFormat="1" applyFont="1" applyFill="1" applyBorder="1"/>
    <xf numFmtId="166" fontId="4" fillId="0" borderId="14" xfId="4" applyFont="1" applyBorder="1"/>
    <xf numFmtId="166" fontId="13" fillId="21" borderId="30" xfId="4" quotePrefix="1" applyFont="1" applyFill="1" applyBorder="1" applyAlignment="1">
      <alignment horizontal="right"/>
    </xf>
    <xf numFmtId="166" fontId="13" fillId="21" borderId="0" xfId="4" quotePrefix="1" applyFont="1" applyFill="1" applyBorder="1" applyAlignment="1">
      <alignment horizontal="right"/>
    </xf>
    <xf numFmtId="166" fontId="13" fillId="21" borderId="12" xfId="4" quotePrefix="1" applyFont="1" applyFill="1" applyBorder="1" applyAlignment="1">
      <alignment horizontal="right"/>
    </xf>
    <xf numFmtId="9" fontId="13" fillId="21" borderId="30" xfId="1" applyFont="1" applyFill="1" applyBorder="1"/>
    <xf numFmtId="9" fontId="13" fillId="21" borderId="0" xfId="1" applyFont="1" applyFill="1" applyBorder="1"/>
    <xf numFmtId="9" fontId="13" fillId="21" borderId="12" xfId="1" applyFont="1" applyFill="1" applyBorder="1"/>
    <xf numFmtId="2" fontId="13" fillId="21" borderId="30" xfId="4" applyNumberFormat="1" applyFont="1" applyFill="1" applyBorder="1"/>
    <xf numFmtId="2" fontId="13" fillId="21" borderId="0" xfId="4" applyNumberFormat="1" applyFont="1" applyFill="1" applyBorder="1"/>
    <xf numFmtId="2" fontId="13" fillId="21" borderId="12" xfId="4" applyNumberFormat="1" applyFont="1" applyFill="1" applyBorder="1"/>
    <xf numFmtId="166" fontId="4" fillId="21" borderId="30" xfId="4" applyFont="1" applyFill="1" applyBorder="1"/>
    <xf numFmtId="166" fontId="4" fillId="21" borderId="0" xfId="4" applyFont="1" applyFill="1" applyBorder="1"/>
    <xf numFmtId="166" fontId="4" fillId="21" borderId="12" xfId="4" applyFont="1" applyFill="1" applyBorder="1"/>
    <xf numFmtId="0" fontId="27" fillId="20" borderId="30" xfId="5" applyNumberFormat="1" applyFont="1" applyFill="1" applyBorder="1"/>
    <xf numFmtId="167" fontId="27" fillId="20" borderId="30" xfId="5" applyNumberFormat="1" applyFont="1" applyFill="1" applyBorder="1"/>
    <xf numFmtId="167" fontId="27" fillId="20" borderId="0" xfId="5" applyNumberFormat="1" applyFont="1" applyFill="1" applyBorder="1"/>
    <xf numFmtId="166" fontId="27" fillId="20" borderId="0" xfId="4" applyFont="1" applyFill="1" applyBorder="1"/>
    <xf numFmtId="0" fontId="27" fillId="20" borderId="0" xfId="3" applyFont="1" applyFill="1"/>
    <xf numFmtId="0" fontId="10" fillId="0" borderId="30" xfId="3" applyFont="1" applyBorder="1" applyAlignment="1">
      <alignment horizontal="center"/>
    </xf>
    <xf numFmtId="0" fontId="10" fillId="0" borderId="0" xfId="3" applyFont="1" applyBorder="1" applyAlignment="1">
      <alignment horizontal="center" wrapText="1"/>
    </xf>
    <xf numFmtId="166" fontId="4" fillId="14" borderId="32" xfId="4" applyFont="1" applyFill="1" applyBorder="1"/>
    <xf numFmtId="166" fontId="4" fillId="14" borderId="1" xfId="4" applyFont="1" applyFill="1" applyBorder="1"/>
    <xf numFmtId="0" fontId="10" fillId="0" borderId="56" xfId="3" applyFont="1" applyBorder="1" applyAlignment="1">
      <alignment horizontal="center"/>
    </xf>
    <xf numFmtId="166" fontId="10" fillId="0" borderId="42" xfId="4" applyFont="1" applyBorder="1" applyAlignment="1">
      <alignment horizontal="center"/>
    </xf>
    <xf numFmtId="0" fontId="10" fillId="0" borderId="42" xfId="3" applyFont="1" applyFill="1" applyBorder="1" applyAlignment="1">
      <alignment horizontal="center" vertical="top" wrapText="1"/>
    </xf>
    <xf numFmtId="0" fontId="4" fillId="9" borderId="42" xfId="3" applyFont="1" applyFill="1" applyBorder="1" applyAlignment="1">
      <alignment horizontal="center" wrapText="1"/>
    </xf>
    <xf numFmtId="14" fontId="4" fillId="9" borderId="42" xfId="3" applyNumberFormat="1" applyFont="1" applyFill="1" applyBorder="1" applyAlignment="1">
      <alignment horizontal="center" wrapText="1"/>
    </xf>
    <xf numFmtId="14" fontId="4" fillId="0" borderId="42" xfId="3" applyNumberFormat="1" applyFont="1" applyBorder="1" applyAlignment="1">
      <alignment horizontal="center" wrapText="1"/>
    </xf>
    <xf numFmtId="166" fontId="4" fillId="0" borderId="42" xfId="4" applyFont="1" applyBorder="1" applyAlignment="1"/>
    <xf numFmtId="166" fontId="13" fillId="0" borderId="42" xfId="4" quotePrefix="1" applyFont="1" applyBorder="1" applyAlignment="1">
      <alignment horizontal="right"/>
    </xf>
    <xf numFmtId="166" fontId="13" fillId="21" borderId="42" xfId="4" quotePrefix="1" applyFont="1" applyFill="1" applyBorder="1" applyAlignment="1">
      <alignment horizontal="right"/>
    </xf>
    <xf numFmtId="9" fontId="13" fillId="21" borderId="42" xfId="1" applyFont="1" applyFill="1" applyBorder="1"/>
    <xf numFmtId="166" fontId="13" fillId="10" borderId="42" xfId="4" applyFont="1" applyFill="1" applyBorder="1"/>
    <xf numFmtId="165" fontId="13" fillId="0" borderId="42" xfId="2" applyNumberFormat="1" applyFont="1" applyFill="1" applyBorder="1"/>
    <xf numFmtId="2" fontId="13" fillId="21" borderId="42" xfId="4" applyNumberFormat="1" applyFont="1" applyFill="1" applyBorder="1"/>
    <xf numFmtId="9" fontId="13" fillId="0" borderId="42" xfId="1" applyFont="1" applyFill="1" applyBorder="1"/>
    <xf numFmtId="1" fontId="13" fillId="0" borderId="42" xfId="4" applyNumberFormat="1" applyFont="1" applyFill="1" applyBorder="1"/>
    <xf numFmtId="43" fontId="10" fillId="10" borderId="42" xfId="4" applyNumberFormat="1" applyFont="1" applyFill="1" applyBorder="1" applyAlignment="1">
      <alignment horizontal="right"/>
    </xf>
    <xf numFmtId="2" fontId="10" fillId="10" borderId="42" xfId="4" applyNumberFormat="1" applyFont="1" applyFill="1" applyBorder="1"/>
    <xf numFmtId="166" fontId="4" fillId="21" borderId="42" xfId="4" applyFont="1" applyFill="1" applyBorder="1"/>
    <xf numFmtId="166" fontId="4" fillId="0" borderId="42" xfId="4" applyFont="1" applyBorder="1"/>
    <xf numFmtId="166" fontId="4" fillId="9" borderId="42" xfId="4" applyFont="1" applyFill="1" applyBorder="1"/>
    <xf numFmtId="166" fontId="10" fillId="16" borderId="46" xfId="4" applyFont="1" applyFill="1" applyBorder="1"/>
    <xf numFmtId="166" fontId="10" fillId="16" borderId="42" xfId="4" applyFont="1" applyFill="1" applyBorder="1"/>
    <xf numFmtId="166" fontId="4" fillId="0" borderId="57" xfId="4" applyFont="1" applyBorder="1"/>
    <xf numFmtId="166" fontId="10" fillId="0" borderId="46" xfId="4" applyFont="1" applyBorder="1"/>
    <xf numFmtId="166" fontId="10" fillId="0" borderId="56" xfId="4" applyFont="1" applyBorder="1"/>
    <xf numFmtId="0" fontId="4" fillId="13" borderId="42" xfId="5" applyFont="1" applyFill="1" applyBorder="1"/>
    <xf numFmtId="0" fontId="4" fillId="14" borderId="42" xfId="5" applyFont="1" applyFill="1" applyBorder="1"/>
    <xf numFmtId="166" fontId="4" fillId="10" borderId="42" xfId="4" applyFont="1" applyFill="1" applyBorder="1"/>
    <xf numFmtId="10" fontId="4" fillId="13" borderId="42" xfId="4" applyNumberFormat="1" applyFont="1" applyFill="1" applyBorder="1"/>
    <xf numFmtId="167" fontId="4" fillId="0" borderId="42" xfId="5" applyNumberFormat="1" applyFont="1" applyBorder="1"/>
    <xf numFmtId="167" fontId="4" fillId="20" borderId="42" xfId="5" applyNumberFormat="1" applyFont="1" applyFill="1" applyBorder="1"/>
    <xf numFmtId="165" fontId="4" fillId="20" borderId="42" xfId="2" applyNumberFormat="1" applyFont="1" applyFill="1" applyBorder="1"/>
    <xf numFmtId="167" fontId="4" fillId="0" borderId="42" xfId="5" applyNumberFormat="1" applyFont="1" applyFill="1" applyBorder="1"/>
    <xf numFmtId="0" fontId="4" fillId="0" borderId="42" xfId="5" applyFont="1" applyFill="1" applyBorder="1"/>
    <xf numFmtId="168" fontId="4" fillId="15" borderId="58" xfId="5" applyNumberFormat="1" applyFont="1" applyFill="1" applyBorder="1"/>
    <xf numFmtId="167" fontId="27" fillId="20" borderId="42" xfId="5" applyNumberFormat="1" applyFont="1" applyFill="1" applyBorder="1"/>
    <xf numFmtId="169" fontId="4" fillId="20" borderId="42" xfId="2" applyNumberFormat="1" applyFont="1" applyFill="1" applyBorder="1"/>
    <xf numFmtId="0" fontId="4" fillId="20" borderId="42" xfId="5" applyFont="1" applyFill="1" applyBorder="1"/>
    <xf numFmtId="168" fontId="4" fillId="0" borderId="42" xfId="5" applyNumberFormat="1" applyFont="1" applyFill="1" applyBorder="1"/>
    <xf numFmtId="168" fontId="4" fillId="15" borderId="46" xfId="5" applyNumberFormat="1" applyFont="1" applyFill="1" applyBorder="1"/>
    <xf numFmtId="0" fontId="4" fillId="0" borderId="42" xfId="3" applyFont="1" applyBorder="1"/>
    <xf numFmtId="6" fontId="4" fillId="0" borderId="42" xfId="3" applyNumberFormat="1" applyFont="1" applyBorder="1"/>
    <xf numFmtId="166" fontId="4" fillId="14" borderId="46" xfId="4" applyFont="1" applyFill="1" applyBorder="1"/>
    <xf numFmtId="0" fontId="10" fillId="0" borderId="3" xfId="3" applyFont="1" applyFill="1" applyBorder="1" applyAlignment="1">
      <alignment horizontal="center"/>
    </xf>
    <xf numFmtId="166" fontId="10" fillId="0" borderId="42" xfId="4" applyFont="1" applyBorder="1"/>
    <xf numFmtId="166" fontId="4" fillId="0" borderId="42" xfId="4" applyNumberFormat="1" applyFont="1" applyFill="1" applyBorder="1" applyAlignment="1"/>
    <xf numFmtId="0" fontId="10" fillId="0" borderId="59" xfId="3" applyFont="1" applyBorder="1" applyAlignment="1">
      <alignment horizontal="center"/>
    </xf>
    <xf numFmtId="0" fontId="10" fillId="0" borderId="30" xfId="3" applyFont="1" applyBorder="1" applyAlignment="1">
      <alignment horizontal="center" wrapText="1"/>
    </xf>
    <xf numFmtId="0" fontId="2" fillId="0" borderId="7" xfId="0" applyFont="1" applyBorder="1" applyAlignment="1">
      <alignment horizontal="right"/>
    </xf>
    <xf numFmtId="3" fontId="14" fillId="0" borderId="26" xfId="0" applyNumberFormat="1" applyFont="1" applyBorder="1"/>
    <xf numFmtId="3" fontId="14" fillId="0" borderId="3" xfId="0" applyNumberFormat="1" applyFont="1" applyBorder="1"/>
    <xf numFmtId="0" fontId="14" fillId="0" borderId="3" xfId="0" applyFont="1" applyBorder="1"/>
    <xf numFmtId="0" fontId="14" fillId="0" borderId="27" xfId="0" applyFont="1" applyBorder="1"/>
    <xf numFmtId="3" fontId="14" fillId="0" borderId="30" xfId="0" applyNumberFormat="1" applyFont="1" applyBorder="1"/>
    <xf numFmtId="3" fontId="14" fillId="0" borderId="0" xfId="0" applyNumberFormat="1" applyFont="1" applyBorder="1"/>
    <xf numFmtId="0" fontId="14" fillId="0" borderId="31" xfId="0" applyFont="1" applyBorder="1"/>
    <xf numFmtId="3" fontId="14" fillId="0" borderId="35" xfId="0" applyNumberFormat="1" applyFont="1" applyBorder="1"/>
    <xf numFmtId="3" fontId="0" fillId="0" borderId="35" xfId="0" applyNumberFormat="1" applyBorder="1" applyAlignment="1">
      <alignment horizontal="right"/>
    </xf>
    <xf numFmtId="0" fontId="0" fillId="0" borderId="7" xfId="0" applyBorder="1"/>
    <xf numFmtId="0" fontId="0" fillId="0" borderId="44" xfId="0" applyBorder="1"/>
    <xf numFmtId="0" fontId="2" fillId="5" borderId="55" xfId="0" applyFont="1" applyFill="1" applyBorder="1" applyAlignment="1">
      <alignment horizontal="left"/>
    </xf>
    <xf numFmtId="166" fontId="10" fillId="22" borderId="0" xfId="4" applyFont="1" applyFill="1" applyBorder="1" applyAlignment="1">
      <alignment horizontal="center"/>
    </xf>
    <xf numFmtId="166" fontId="10" fillId="22" borderId="42" xfId="4" applyFont="1" applyFill="1" applyBorder="1" applyAlignment="1">
      <alignment horizontal="center"/>
    </xf>
    <xf numFmtId="166" fontId="10" fillId="22" borderId="30" xfId="4" applyFont="1" applyFill="1" applyBorder="1" applyAlignment="1">
      <alignment horizontal="center"/>
    </xf>
    <xf numFmtId="0" fontId="13" fillId="0" borderId="30" xfId="5" applyNumberFormat="1" applyFont="1" applyFill="1" applyBorder="1"/>
    <xf numFmtId="0" fontId="10" fillId="0" borderId="3" xfId="3" applyFont="1" applyBorder="1" applyAlignment="1">
      <alignment horizontal="center"/>
    </xf>
    <xf numFmtId="0" fontId="10" fillId="0" borderId="9" xfId="3" applyFont="1" applyBorder="1" applyAlignment="1">
      <alignment horizontal="center"/>
    </xf>
    <xf numFmtId="0" fontId="10" fillId="0" borderId="10" xfId="3" applyFont="1" applyBorder="1" applyAlignment="1">
      <alignment horizontal="center"/>
    </xf>
    <xf numFmtId="0" fontId="10" fillId="0" borderId="10" xfId="3" applyFont="1" applyFill="1" applyBorder="1" applyAlignment="1">
      <alignment horizontal="center"/>
    </xf>
    <xf numFmtId="0" fontId="24" fillId="7" borderId="0" xfId="0" applyFont="1" applyFill="1" applyAlignment="1">
      <alignment horizontal="center" vertical="center"/>
    </xf>
    <xf numFmtId="0" fontId="14" fillId="0" borderId="0" xfId="0" applyFont="1" applyAlignment="1">
      <alignment horizontal="center" vertical="center"/>
    </xf>
    <xf numFmtId="0" fontId="15" fillId="6" borderId="0" xfId="0" applyFont="1" applyFill="1" applyAlignment="1">
      <alignment horizontal="center" wrapText="1"/>
    </xf>
    <xf numFmtId="0" fontId="0" fillId="0" borderId="0" xfId="0" applyAlignment="1">
      <alignment horizontal="center" wrapText="1"/>
    </xf>
    <xf numFmtId="165" fontId="15" fillId="6" borderId="0" xfId="2" applyNumberFormat="1" applyFont="1" applyFill="1" applyAlignment="1">
      <alignment horizontal="center" wrapText="1"/>
    </xf>
    <xf numFmtId="0" fontId="10" fillId="0" borderId="32" xfId="3" applyFont="1" applyBorder="1" applyAlignment="1">
      <alignment horizontal="center"/>
    </xf>
    <xf numFmtId="0" fontId="10" fillId="0" borderId="1" xfId="3" applyFont="1" applyBorder="1" applyAlignment="1">
      <alignment horizontal="center"/>
    </xf>
    <xf numFmtId="0" fontId="10" fillId="0" borderId="3" xfId="3" applyFont="1" applyBorder="1" applyAlignment="1">
      <alignment horizontal="center"/>
    </xf>
    <xf numFmtId="0" fontId="10" fillId="0" borderId="32" xfId="3" applyFont="1" applyFill="1" applyBorder="1" applyAlignment="1">
      <alignment horizontal="center"/>
    </xf>
    <xf numFmtId="0" fontId="10" fillId="0" borderId="1" xfId="3" applyFont="1" applyFill="1" applyBorder="1" applyAlignment="1">
      <alignment horizontal="center"/>
    </xf>
    <xf numFmtId="0" fontId="10" fillId="0" borderId="27" xfId="3" applyFont="1" applyFill="1" applyBorder="1" applyAlignment="1">
      <alignment horizontal="center"/>
    </xf>
    <xf numFmtId="166" fontId="10" fillId="0" borderId="26" xfId="4" applyFont="1" applyBorder="1" applyAlignment="1">
      <alignment horizontal="left" vertical="center"/>
    </xf>
    <xf numFmtId="166" fontId="10" fillId="0" borderId="30" xfId="4" applyFont="1" applyBorder="1" applyAlignment="1">
      <alignment horizontal="left" vertical="center"/>
    </xf>
    <xf numFmtId="166" fontId="10" fillId="6" borderId="40" xfId="4" applyFont="1" applyFill="1" applyBorder="1" applyAlignment="1">
      <alignment horizontal="right"/>
    </xf>
    <xf numFmtId="0" fontId="0" fillId="6" borderId="2" xfId="0" applyFill="1" applyBorder="1" applyAlignment="1">
      <alignment horizontal="right"/>
    </xf>
    <xf numFmtId="0" fontId="0" fillId="6" borderId="38" xfId="0" applyFill="1" applyBorder="1" applyAlignment="1">
      <alignment horizontal="right"/>
    </xf>
    <xf numFmtId="0" fontId="10" fillId="0" borderId="8" xfId="3" applyFont="1" applyBorder="1" applyAlignment="1">
      <alignment horizontal="center"/>
    </xf>
    <xf numFmtId="0" fontId="10" fillId="0" borderId="9" xfId="3" applyFont="1" applyBorder="1" applyAlignment="1">
      <alignment horizontal="center"/>
    </xf>
    <xf numFmtId="0" fontId="10" fillId="0" borderId="10" xfId="3" applyFont="1" applyBorder="1" applyAlignment="1">
      <alignment horizontal="center"/>
    </xf>
    <xf numFmtId="0" fontId="10" fillId="0" borderId="21" xfId="3" applyFont="1" applyFill="1" applyBorder="1" applyAlignment="1">
      <alignment horizontal="center"/>
    </xf>
    <xf numFmtId="0" fontId="10" fillId="0" borderId="22" xfId="3" applyFont="1" applyFill="1" applyBorder="1" applyAlignment="1">
      <alignment horizontal="center"/>
    </xf>
    <xf numFmtId="0" fontId="10" fillId="0" borderId="10" xfId="3" applyFont="1" applyFill="1" applyBorder="1" applyAlignment="1">
      <alignment horizontal="center"/>
    </xf>
    <xf numFmtId="0" fontId="10" fillId="0" borderId="23" xfId="3" applyFont="1" applyFill="1" applyBorder="1" applyAlignment="1">
      <alignment horizontal="center"/>
    </xf>
    <xf numFmtId="0" fontId="24" fillId="7" borderId="0" xfId="0" applyFont="1" applyFill="1" applyAlignment="1">
      <alignment horizontal="center" vertical="center"/>
    </xf>
    <xf numFmtId="0" fontId="14" fillId="0" borderId="0" xfId="0" applyFont="1" applyAlignment="1">
      <alignment horizontal="center" vertical="center"/>
    </xf>
  </cellXfs>
  <cellStyles count="6">
    <cellStyle name="Comma" xfId="2" builtinId="3"/>
    <cellStyle name="Geneva" xfId="5"/>
    <cellStyle name="Normal" xfId="0" builtinId="0"/>
    <cellStyle name="Normal 3" xfId="3"/>
    <cellStyle name="Normal_Showact2000" xfId="4"/>
    <cellStyle name="Percent" xfId="1" builtinId="5"/>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0616%20Feb%20&amp;%20May%20Revised%20Programme%20LIV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Budget/Latest%20Forecast/Data/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b Festival Programme"/>
      <sheetName val="Feb Box Office Projection"/>
      <sheetName val="May Festival Programme"/>
      <sheetName val="May Box Office Projection"/>
    </sheetNames>
    <sheetDataSet>
      <sheetData sheetId="0">
        <row r="53">
          <cell r="C53">
            <v>22050</v>
          </cell>
        </row>
      </sheetData>
      <sheetData sheetId="1">
        <row r="37">
          <cell r="B37">
            <v>21</v>
          </cell>
          <cell r="G37">
            <v>1990</v>
          </cell>
        </row>
      </sheetData>
      <sheetData sheetId="2">
        <row r="21">
          <cell r="C21">
            <v>40800</v>
          </cell>
        </row>
      </sheetData>
      <sheetData sheetId="3">
        <row r="40">
          <cell r="B40">
            <v>24</v>
          </cell>
          <cell r="G40">
            <v>3120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TB"/>
      <sheetName val="Paste TB into this sheet"/>
      <sheetName val="Paste encumbrances into this sh"/>
      <sheetName val="International POs"/>
      <sheetName val="TB calc"/>
      <sheetName val="Enc calc"/>
      <sheetName val="Sum table"/>
      <sheetName val="Sheet1"/>
      <sheetName val="Data table"/>
      <sheetName val="Check"/>
      <sheetName val="Fixed assets"/>
      <sheetName val="JC Table"/>
      <sheetName val="PTD TB for Month end"/>
      <sheetName val="Month end outturn"/>
      <sheetName val="CPTD TB for Month end"/>
    </sheetNames>
    <sheetDataSet>
      <sheetData sheetId="0" refreshError="1"/>
      <sheetData sheetId="1" refreshError="1"/>
      <sheetData sheetId="2" refreshError="1"/>
      <sheetData sheetId="3" refreshError="1"/>
      <sheetData sheetId="4" refreshError="1"/>
      <sheetData sheetId="5" refreshError="1"/>
      <sheetData sheetId="6">
        <row r="1">
          <cell r="A1" t="str">
            <v>PASTE COL A FROM TB CALC AND ENC CALC IN HERE</v>
          </cell>
          <cell r="B1" t="str">
            <v>PASTE</v>
          </cell>
          <cell r="C1" t="str">
            <v>SORT COLUMN</v>
          </cell>
          <cell r="D1" t="str">
            <v>PY 15/16</v>
          </cell>
          <cell r="E1" t="str">
            <v>TB</v>
          </cell>
          <cell r="F1" t="str">
            <v>ENC</v>
          </cell>
        </row>
        <row r="2">
          <cell r="A2" t="str">
            <v>Formula line</v>
          </cell>
          <cell r="C2">
            <v>0</v>
          </cell>
          <cell r="E2">
            <v>0</v>
          </cell>
          <cell r="F2">
            <v>0</v>
          </cell>
        </row>
        <row r="3">
          <cell r="A3" t="str">
            <v>Y1370.A401</v>
          </cell>
          <cell r="B3" t="str">
            <v>Y1370</v>
          </cell>
          <cell r="C3">
            <v>0</v>
          </cell>
          <cell r="D3">
            <v>0</v>
          </cell>
          <cell r="E3">
            <v>0</v>
          </cell>
          <cell r="F3">
            <v>0</v>
          </cell>
        </row>
        <row r="4">
          <cell r="A4" t="str">
            <v>ZK001.K001</v>
          </cell>
          <cell r="B4" t="str">
            <v>ZK001</v>
          </cell>
          <cell r="C4">
            <v>0</v>
          </cell>
          <cell r="D4">
            <v>0</v>
          </cell>
          <cell r="E4">
            <v>0</v>
          </cell>
          <cell r="F4">
            <v>0</v>
          </cell>
        </row>
        <row r="5">
          <cell r="A5" t="str">
            <v>ZK001.K002</v>
          </cell>
          <cell r="B5" t="str">
            <v>ZK001</v>
          </cell>
          <cell r="C5">
            <v>0</v>
          </cell>
          <cell r="D5">
            <v>0</v>
          </cell>
          <cell r="E5">
            <v>0</v>
          </cell>
          <cell r="F5">
            <v>0</v>
          </cell>
        </row>
        <row r="6">
          <cell r="A6" t="str">
            <v>ZK002.0001</v>
          </cell>
          <cell r="B6" t="str">
            <v>ZK002</v>
          </cell>
          <cell r="C6">
            <v>0</v>
          </cell>
          <cell r="D6">
            <v>0</v>
          </cell>
          <cell r="E6">
            <v>0</v>
          </cell>
          <cell r="F6">
            <v>0</v>
          </cell>
        </row>
        <row r="7">
          <cell r="A7" t="str">
            <v>ZK002.K001</v>
          </cell>
          <cell r="B7" t="str">
            <v>ZK002</v>
          </cell>
          <cell r="C7">
            <v>0</v>
          </cell>
          <cell r="D7">
            <v>0</v>
          </cell>
          <cell r="E7">
            <v>0</v>
          </cell>
          <cell r="F7">
            <v>0</v>
          </cell>
        </row>
        <row r="8">
          <cell r="A8" t="str">
            <v>ZK003.K001</v>
          </cell>
          <cell r="B8" t="str">
            <v>ZK003</v>
          </cell>
          <cell r="C8">
            <v>0</v>
          </cell>
          <cell r="D8">
            <v>0</v>
          </cell>
          <cell r="E8">
            <v>0</v>
          </cell>
          <cell r="F8">
            <v>0</v>
          </cell>
        </row>
        <row r="9">
          <cell r="A9" t="str">
            <v>ZK003.K002</v>
          </cell>
          <cell r="B9" t="str">
            <v>ZK003</v>
          </cell>
          <cell r="C9">
            <v>0</v>
          </cell>
          <cell r="D9">
            <v>0</v>
          </cell>
          <cell r="E9">
            <v>0</v>
          </cell>
          <cell r="F9">
            <v>0</v>
          </cell>
        </row>
        <row r="10">
          <cell r="A10" t="str">
            <v>ZK004.K002</v>
          </cell>
          <cell r="B10" t="str">
            <v>ZK004</v>
          </cell>
          <cell r="C10">
            <v>0</v>
          </cell>
          <cell r="D10">
            <v>0</v>
          </cell>
          <cell r="E10">
            <v>0</v>
          </cell>
          <cell r="F10">
            <v>0</v>
          </cell>
        </row>
        <row r="11">
          <cell r="A11" t="str">
            <v>ZK010.K005</v>
          </cell>
          <cell r="B11" t="str">
            <v>ZK010</v>
          </cell>
          <cell r="C11">
            <v>0</v>
          </cell>
          <cell r="D11">
            <v>0</v>
          </cell>
          <cell r="E11">
            <v>0</v>
          </cell>
          <cell r="F11">
            <v>0</v>
          </cell>
        </row>
        <row r="12">
          <cell r="A12" t="str">
            <v>ZK010.K008</v>
          </cell>
          <cell r="B12" t="str">
            <v>ZK010</v>
          </cell>
          <cell r="C12">
            <v>0</v>
          </cell>
          <cell r="D12">
            <v>0</v>
          </cell>
          <cell r="E12">
            <v>0</v>
          </cell>
          <cell r="F12">
            <v>0</v>
          </cell>
        </row>
        <row r="13">
          <cell r="A13" t="str">
            <v>ZK010.K010</v>
          </cell>
          <cell r="B13" t="str">
            <v>ZK010</v>
          </cell>
          <cell r="C13">
            <v>0</v>
          </cell>
          <cell r="D13">
            <v>0</v>
          </cell>
          <cell r="E13">
            <v>0</v>
          </cell>
          <cell r="F13">
            <v>0</v>
          </cell>
        </row>
        <row r="14">
          <cell r="A14" t="str">
            <v>ZK015.K011.C350</v>
          </cell>
          <cell r="B14" t="str">
            <v>ZK015</v>
          </cell>
          <cell r="C14">
            <v>0</v>
          </cell>
          <cell r="D14">
            <v>0</v>
          </cell>
          <cell r="E14">
            <v>-500</v>
          </cell>
          <cell r="F14">
            <v>0</v>
          </cell>
        </row>
        <row r="15">
          <cell r="A15" t="str">
            <v>ZK015.K011.C700</v>
          </cell>
          <cell r="B15" t="str">
            <v>ZK015</v>
          </cell>
          <cell r="C15">
            <v>0</v>
          </cell>
          <cell r="D15">
            <v>0</v>
          </cell>
          <cell r="E15">
            <v>-695.83</v>
          </cell>
          <cell r="F15">
            <v>0</v>
          </cell>
        </row>
        <row r="16">
          <cell r="A16" t="str">
            <v>ZK100.0001</v>
          </cell>
          <cell r="B16" t="str">
            <v>ZK100</v>
          </cell>
          <cell r="C16">
            <v>0</v>
          </cell>
          <cell r="D16">
            <v>0</v>
          </cell>
          <cell r="E16">
            <v>0</v>
          </cell>
          <cell r="F16">
            <v>0</v>
          </cell>
        </row>
        <row r="17">
          <cell r="A17" t="str">
            <v>ZK100.0001.0000</v>
          </cell>
          <cell r="B17" t="str">
            <v>ZK100</v>
          </cell>
          <cell r="C17">
            <v>0</v>
          </cell>
          <cell r="D17">
            <v>0</v>
          </cell>
          <cell r="E17">
            <v>0</v>
          </cell>
          <cell r="F17">
            <v>121989.88</v>
          </cell>
        </row>
        <row r="18">
          <cell r="A18" t="str">
            <v>ZK100.0008.0000</v>
          </cell>
          <cell r="B18" t="str">
            <v>ZK100</v>
          </cell>
          <cell r="C18">
            <v>0</v>
          </cell>
          <cell r="D18">
            <v>0</v>
          </cell>
          <cell r="E18">
            <v>0</v>
          </cell>
          <cell r="F18">
            <v>0</v>
          </cell>
        </row>
        <row r="19">
          <cell r="A19" t="str">
            <v>ZK100.0009.0000</v>
          </cell>
          <cell r="B19" t="str">
            <v>ZK100</v>
          </cell>
          <cell r="C19">
            <v>0</v>
          </cell>
          <cell r="D19">
            <v>0</v>
          </cell>
          <cell r="E19">
            <v>0</v>
          </cell>
          <cell r="F19">
            <v>0</v>
          </cell>
        </row>
        <row r="20">
          <cell r="A20" t="str">
            <v>ZK100.K001.0000</v>
          </cell>
          <cell r="B20" t="str">
            <v>ZK100</v>
          </cell>
          <cell r="C20">
            <v>0</v>
          </cell>
          <cell r="D20">
            <v>0</v>
          </cell>
          <cell r="E20">
            <v>0</v>
          </cell>
          <cell r="F20">
            <v>0</v>
          </cell>
        </row>
        <row r="21">
          <cell r="A21" t="str">
            <v>ZK100.K006.0000</v>
          </cell>
          <cell r="B21" t="str">
            <v>ZK100</v>
          </cell>
          <cell r="C21">
            <v>0</v>
          </cell>
          <cell r="D21">
            <v>0</v>
          </cell>
          <cell r="E21">
            <v>-265</v>
          </cell>
          <cell r="F21">
            <v>0</v>
          </cell>
        </row>
        <row r="22">
          <cell r="A22" t="str">
            <v>ZK100.K100.C390</v>
          </cell>
          <cell r="B22" t="str">
            <v>ZK100</v>
          </cell>
          <cell r="C22">
            <v>0</v>
          </cell>
          <cell r="D22">
            <v>0</v>
          </cell>
          <cell r="E22">
            <v>0</v>
          </cell>
          <cell r="F22">
            <v>0</v>
          </cell>
        </row>
        <row r="23">
          <cell r="A23" t="str">
            <v>ZK100.K102.0000</v>
          </cell>
          <cell r="B23" t="str">
            <v>ZK100</v>
          </cell>
          <cell r="C23">
            <v>0</v>
          </cell>
          <cell r="D23">
            <v>0</v>
          </cell>
          <cell r="E23">
            <v>0</v>
          </cell>
          <cell r="F23">
            <v>0</v>
          </cell>
        </row>
        <row r="24">
          <cell r="A24" t="str">
            <v>ZK100.K104.0000</v>
          </cell>
          <cell r="B24" t="str">
            <v>ZK100</v>
          </cell>
          <cell r="C24">
            <v>0</v>
          </cell>
          <cell r="D24">
            <v>6521.7</v>
          </cell>
          <cell r="E24">
            <v>0</v>
          </cell>
          <cell r="F24">
            <v>0</v>
          </cell>
        </row>
        <row r="25">
          <cell r="A25" t="str">
            <v>ZK100.K107.0000</v>
          </cell>
          <cell r="B25" t="str">
            <v>ZK100</v>
          </cell>
          <cell r="C25">
            <v>0</v>
          </cell>
          <cell r="D25">
            <v>11388</v>
          </cell>
          <cell r="E25">
            <v>10024.67</v>
          </cell>
          <cell r="F25">
            <v>0</v>
          </cell>
        </row>
        <row r="26">
          <cell r="A26" t="str">
            <v>ZK100.K115.0000</v>
          </cell>
          <cell r="B26" t="str">
            <v>ZK100</v>
          </cell>
          <cell r="C26">
            <v>0</v>
          </cell>
          <cell r="D26">
            <v>24092.69</v>
          </cell>
          <cell r="E26">
            <v>507.75</v>
          </cell>
          <cell r="F26">
            <v>0</v>
          </cell>
        </row>
        <row r="27">
          <cell r="A27" t="str">
            <v>ZK100.K115.C020</v>
          </cell>
          <cell r="B27" t="str">
            <v>ZK100</v>
          </cell>
          <cell r="C27">
            <v>0</v>
          </cell>
          <cell r="D27">
            <v>0.08</v>
          </cell>
          <cell r="E27">
            <v>0</v>
          </cell>
          <cell r="F27">
            <v>0</v>
          </cell>
        </row>
        <row r="28">
          <cell r="A28" t="str">
            <v>ZK100.K115.I001</v>
          </cell>
          <cell r="B28" t="str">
            <v>ZK100</v>
          </cell>
          <cell r="C28">
            <v>0</v>
          </cell>
          <cell r="D28">
            <v>0</v>
          </cell>
          <cell r="E28">
            <v>-0.65</v>
          </cell>
          <cell r="F28">
            <v>0</v>
          </cell>
        </row>
        <row r="29">
          <cell r="A29" t="str">
            <v>ZK100.K116.0000</v>
          </cell>
          <cell r="B29" t="str">
            <v>ZK100</v>
          </cell>
          <cell r="C29">
            <v>0</v>
          </cell>
          <cell r="D29">
            <v>4177</v>
          </cell>
          <cell r="E29">
            <v>294.64999999999998</v>
          </cell>
          <cell r="F29">
            <v>0</v>
          </cell>
        </row>
        <row r="30">
          <cell r="A30" t="str">
            <v>ZK100.K116.C020</v>
          </cell>
          <cell r="B30" t="str">
            <v>ZK100</v>
          </cell>
          <cell r="C30">
            <v>0</v>
          </cell>
          <cell r="D30">
            <v>-0.33</v>
          </cell>
          <cell r="E30">
            <v>0</v>
          </cell>
          <cell r="F30">
            <v>0</v>
          </cell>
        </row>
        <row r="31">
          <cell r="A31" t="str">
            <v>ZK100.K116.C140</v>
          </cell>
          <cell r="B31" t="str">
            <v>ZK100</v>
          </cell>
          <cell r="C31">
            <v>0</v>
          </cell>
          <cell r="D31">
            <v>0</v>
          </cell>
          <cell r="E31">
            <v>-0.5</v>
          </cell>
          <cell r="F31">
            <v>0</v>
          </cell>
        </row>
        <row r="32">
          <cell r="A32" t="str">
            <v>ZK100.K117.0000</v>
          </cell>
          <cell r="B32" t="str">
            <v>ZK100</v>
          </cell>
          <cell r="C32">
            <v>0</v>
          </cell>
          <cell r="D32">
            <v>1953.87</v>
          </cell>
          <cell r="E32">
            <v>0</v>
          </cell>
          <cell r="F32">
            <v>0</v>
          </cell>
        </row>
        <row r="33">
          <cell r="A33" t="str">
            <v>ZK100.K120.0000</v>
          </cell>
          <cell r="B33" t="str">
            <v>ZK100</v>
          </cell>
          <cell r="C33">
            <v>0</v>
          </cell>
          <cell r="D33">
            <v>1743.03</v>
          </cell>
          <cell r="E33">
            <v>309.68</v>
          </cell>
          <cell r="F33">
            <v>0</v>
          </cell>
        </row>
        <row r="34">
          <cell r="A34" t="str">
            <v>ZK100.K120.C020</v>
          </cell>
          <cell r="B34" t="str">
            <v>ZK100</v>
          </cell>
          <cell r="C34">
            <v>0</v>
          </cell>
          <cell r="D34">
            <v>0</v>
          </cell>
          <cell r="E34">
            <v>-0.05</v>
          </cell>
          <cell r="F34">
            <v>0</v>
          </cell>
        </row>
        <row r="35">
          <cell r="A35" t="str">
            <v>ZK100.K120.I001</v>
          </cell>
          <cell r="B35" t="str">
            <v>ZK100</v>
          </cell>
          <cell r="C35">
            <v>0</v>
          </cell>
          <cell r="D35">
            <v>0</v>
          </cell>
          <cell r="E35">
            <v>-0.53</v>
          </cell>
          <cell r="F35">
            <v>0</v>
          </cell>
        </row>
        <row r="36">
          <cell r="A36" t="str">
            <v>ZK100.K122.0000</v>
          </cell>
          <cell r="B36" t="str">
            <v>ZK100</v>
          </cell>
          <cell r="C36">
            <v>0</v>
          </cell>
          <cell r="D36">
            <v>75</v>
          </cell>
          <cell r="E36">
            <v>0</v>
          </cell>
          <cell r="F36">
            <v>0</v>
          </cell>
        </row>
        <row r="37">
          <cell r="A37" t="str">
            <v>ZK100.K129.C555</v>
          </cell>
          <cell r="B37" t="str">
            <v>ZK100</v>
          </cell>
          <cell r="C37">
            <v>0</v>
          </cell>
          <cell r="D37">
            <v>0</v>
          </cell>
          <cell r="E37">
            <v>75.069999999999993</v>
          </cell>
          <cell r="F37">
            <v>0</v>
          </cell>
        </row>
        <row r="38">
          <cell r="A38" t="str">
            <v>ZK100.K130.0000</v>
          </cell>
          <cell r="B38" t="str">
            <v>ZK100</v>
          </cell>
          <cell r="C38">
            <v>0</v>
          </cell>
          <cell r="D38">
            <v>0</v>
          </cell>
          <cell r="E38">
            <v>30.6</v>
          </cell>
          <cell r="F38">
            <v>0</v>
          </cell>
        </row>
        <row r="39">
          <cell r="A39" t="str">
            <v>ZK100.K133.0000</v>
          </cell>
          <cell r="B39" t="str">
            <v>ZK100</v>
          </cell>
          <cell r="C39">
            <v>0</v>
          </cell>
          <cell r="D39">
            <v>80.38</v>
          </cell>
          <cell r="E39">
            <v>119.8</v>
          </cell>
          <cell r="F39">
            <v>0</v>
          </cell>
        </row>
        <row r="40">
          <cell r="A40" t="str">
            <v>ZK100.K136.0000</v>
          </cell>
          <cell r="B40" t="str">
            <v>ZK100</v>
          </cell>
          <cell r="C40">
            <v>0</v>
          </cell>
          <cell r="D40">
            <v>3930</v>
          </cell>
          <cell r="E40">
            <v>0</v>
          </cell>
          <cell r="F40">
            <v>0</v>
          </cell>
        </row>
        <row r="41">
          <cell r="A41" t="str">
            <v>ZK100.K138.0000</v>
          </cell>
          <cell r="B41" t="str">
            <v>ZK100</v>
          </cell>
          <cell r="C41">
            <v>0</v>
          </cell>
          <cell r="D41">
            <v>0</v>
          </cell>
          <cell r="E41">
            <v>0</v>
          </cell>
          <cell r="F41">
            <v>0</v>
          </cell>
        </row>
        <row r="42">
          <cell r="A42" t="str">
            <v>ZK100.K146.0000</v>
          </cell>
          <cell r="B42" t="str">
            <v>ZK100</v>
          </cell>
          <cell r="C42">
            <v>0</v>
          </cell>
          <cell r="D42">
            <v>57.99</v>
          </cell>
          <cell r="E42">
            <v>0</v>
          </cell>
          <cell r="F42">
            <v>0</v>
          </cell>
        </row>
        <row r="43">
          <cell r="A43" t="str">
            <v>ZK100.K170.C390</v>
          </cell>
          <cell r="B43" t="str">
            <v>ZK100</v>
          </cell>
          <cell r="C43">
            <v>0</v>
          </cell>
          <cell r="D43">
            <v>0</v>
          </cell>
          <cell r="E43">
            <v>0</v>
          </cell>
          <cell r="F43">
            <v>0</v>
          </cell>
        </row>
        <row r="44">
          <cell r="A44" t="str">
            <v>ZK100.K176.C140</v>
          </cell>
          <cell r="B44" t="str">
            <v>ZK100</v>
          </cell>
          <cell r="C44">
            <v>0</v>
          </cell>
          <cell r="D44">
            <v>10</v>
          </cell>
          <cell r="E44">
            <v>-10</v>
          </cell>
          <cell r="F44">
            <v>0</v>
          </cell>
        </row>
        <row r="45">
          <cell r="A45" t="str">
            <v>ZK100.K200.0000</v>
          </cell>
          <cell r="B45" t="str">
            <v>ZK100</v>
          </cell>
          <cell r="C45">
            <v>0</v>
          </cell>
          <cell r="D45">
            <v>86388</v>
          </cell>
          <cell r="E45">
            <v>14000</v>
          </cell>
          <cell r="F45">
            <v>0</v>
          </cell>
        </row>
        <row r="46">
          <cell r="A46" t="str">
            <v>ZK100.K201.0000</v>
          </cell>
          <cell r="B46" t="str">
            <v>ZK100</v>
          </cell>
          <cell r="C46">
            <v>0</v>
          </cell>
          <cell r="D46">
            <v>4010</v>
          </cell>
          <cell r="E46">
            <v>0</v>
          </cell>
          <cell r="F46">
            <v>0</v>
          </cell>
        </row>
        <row r="47">
          <cell r="A47" t="str">
            <v>ZK100.K201.C020</v>
          </cell>
          <cell r="B47" t="str">
            <v>ZK100</v>
          </cell>
          <cell r="C47">
            <v>0</v>
          </cell>
          <cell r="D47">
            <v>0</v>
          </cell>
          <cell r="E47">
            <v>0</v>
          </cell>
          <cell r="F47">
            <v>0</v>
          </cell>
        </row>
        <row r="48">
          <cell r="A48" t="str">
            <v>ZK100.K201.I001</v>
          </cell>
          <cell r="B48" t="str">
            <v>ZK100</v>
          </cell>
          <cell r="C48">
            <v>0</v>
          </cell>
          <cell r="D48">
            <v>0</v>
          </cell>
          <cell r="E48">
            <v>200</v>
          </cell>
          <cell r="F48">
            <v>0</v>
          </cell>
        </row>
        <row r="49">
          <cell r="A49" t="str">
            <v>ZK100.K202.0000</v>
          </cell>
          <cell r="B49" t="str">
            <v>ZK100</v>
          </cell>
          <cell r="C49">
            <v>0</v>
          </cell>
          <cell r="D49">
            <v>27883.5</v>
          </cell>
          <cell r="E49">
            <v>0</v>
          </cell>
          <cell r="F49">
            <v>0</v>
          </cell>
        </row>
        <row r="50">
          <cell r="A50" t="str">
            <v>ZK100.K203.0000</v>
          </cell>
          <cell r="B50" t="str">
            <v>ZK100</v>
          </cell>
          <cell r="C50">
            <v>0</v>
          </cell>
          <cell r="D50">
            <v>300.57</v>
          </cell>
          <cell r="E50">
            <v>0</v>
          </cell>
          <cell r="F50">
            <v>0</v>
          </cell>
        </row>
        <row r="51">
          <cell r="A51" t="str">
            <v>ZK100.K203.I001</v>
          </cell>
          <cell r="B51" t="str">
            <v>ZK100</v>
          </cell>
          <cell r="C51">
            <v>0</v>
          </cell>
          <cell r="D51">
            <v>0</v>
          </cell>
          <cell r="E51">
            <v>-0.24</v>
          </cell>
          <cell r="F51">
            <v>0</v>
          </cell>
        </row>
        <row r="52">
          <cell r="A52" t="str">
            <v>ZK100.K244.C390</v>
          </cell>
          <cell r="B52" t="str">
            <v>ZK100</v>
          </cell>
          <cell r="C52">
            <v>0</v>
          </cell>
          <cell r="D52">
            <v>0</v>
          </cell>
          <cell r="E52">
            <v>0</v>
          </cell>
          <cell r="F52">
            <v>0</v>
          </cell>
        </row>
        <row r="53">
          <cell r="A53" t="str">
            <v>ZK100.K270.C390</v>
          </cell>
          <cell r="B53" t="str">
            <v>ZK100</v>
          </cell>
          <cell r="C53">
            <v>0</v>
          </cell>
          <cell r="D53">
            <v>0</v>
          </cell>
          <cell r="E53">
            <v>0</v>
          </cell>
          <cell r="F53">
            <v>0</v>
          </cell>
        </row>
        <row r="54">
          <cell r="A54" t="str">
            <v>ZK100.K304.0000</v>
          </cell>
          <cell r="B54" t="str">
            <v>ZK100</v>
          </cell>
          <cell r="C54">
            <v>0</v>
          </cell>
          <cell r="D54">
            <v>-3669</v>
          </cell>
          <cell r="E54">
            <v>0</v>
          </cell>
          <cell r="F54">
            <v>0</v>
          </cell>
        </row>
        <row r="55">
          <cell r="A55" t="str">
            <v>ZK100.K304.C009</v>
          </cell>
          <cell r="B55" t="str">
            <v>ZK100</v>
          </cell>
          <cell r="C55">
            <v>0</v>
          </cell>
          <cell r="D55">
            <v>3669</v>
          </cell>
          <cell r="E55">
            <v>0</v>
          </cell>
          <cell r="F55">
            <v>0</v>
          </cell>
        </row>
        <row r="56">
          <cell r="A56" t="str">
            <v>ZK101.K001.0000</v>
          </cell>
          <cell r="B56" t="str">
            <v>ZK101</v>
          </cell>
          <cell r="C56">
            <v>0</v>
          </cell>
          <cell r="D56">
            <v>0</v>
          </cell>
          <cell r="E56">
            <v>0</v>
          </cell>
          <cell r="F56">
            <v>0</v>
          </cell>
        </row>
        <row r="57">
          <cell r="A57" t="str">
            <v>ZK101.K115.C810</v>
          </cell>
          <cell r="B57" t="str">
            <v>ZK101</v>
          </cell>
          <cell r="C57">
            <v>0</v>
          </cell>
          <cell r="D57">
            <v>0</v>
          </cell>
          <cell r="E57">
            <v>102.2</v>
          </cell>
          <cell r="F57">
            <v>0</v>
          </cell>
        </row>
        <row r="58">
          <cell r="A58" t="str">
            <v>ZK101.K115.I001</v>
          </cell>
          <cell r="B58" t="str">
            <v>ZK101</v>
          </cell>
          <cell r="C58">
            <v>0</v>
          </cell>
          <cell r="D58">
            <v>0</v>
          </cell>
          <cell r="E58">
            <v>-0.04</v>
          </cell>
          <cell r="F58">
            <v>0</v>
          </cell>
        </row>
        <row r="59">
          <cell r="A59" t="str">
            <v>ZK101.K116.C350</v>
          </cell>
          <cell r="B59" t="str">
            <v>ZK101</v>
          </cell>
          <cell r="C59">
            <v>0</v>
          </cell>
          <cell r="D59">
            <v>0</v>
          </cell>
          <cell r="E59">
            <v>0</v>
          </cell>
          <cell r="F59">
            <v>0</v>
          </cell>
        </row>
        <row r="60">
          <cell r="A60" t="str">
            <v>ZK101.K116.C810</v>
          </cell>
          <cell r="B60" t="str">
            <v>ZK101</v>
          </cell>
          <cell r="C60">
            <v>0</v>
          </cell>
          <cell r="D60">
            <v>0</v>
          </cell>
          <cell r="E60">
            <v>102.41</v>
          </cell>
          <cell r="F60">
            <v>0</v>
          </cell>
        </row>
        <row r="61">
          <cell r="A61" t="str">
            <v>ZK101.K200.C009</v>
          </cell>
          <cell r="B61" t="str">
            <v>ZK101</v>
          </cell>
          <cell r="C61">
            <v>0</v>
          </cell>
          <cell r="D61">
            <v>0</v>
          </cell>
          <cell r="E61">
            <v>166760</v>
          </cell>
          <cell r="F61">
            <v>0</v>
          </cell>
        </row>
        <row r="62">
          <cell r="A62" t="str">
            <v>ZK101.K200.C016</v>
          </cell>
          <cell r="B62" t="str">
            <v>ZK101</v>
          </cell>
          <cell r="C62">
            <v>0</v>
          </cell>
          <cell r="D62">
            <v>0</v>
          </cell>
          <cell r="E62">
            <v>7000</v>
          </cell>
          <cell r="F62">
            <v>0</v>
          </cell>
        </row>
        <row r="63">
          <cell r="A63" t="str">
            <v>ZK101.K200.C142</v>
          </cell>
          <cell r="B63" t="str">
            <v>ZK101</v>
          </cell>
          <cell r="C63">
            <v>0</v>
          </cell>
          <cell r="D63">
            <v>3800</v>
          </cell>
          <cell r="E63">
            <v>0</v>
          </cell>
          <cell r="F63">
            <v>0</v>
          </cell>
        </row>
        <row r="64">
          <cell r="A64" t="str">
            <v>ZK101.K200.C143</v>
          </cell>
          <cell r="B64" t="str">
            <v>ZK101</v>
          </cell>
          <cell r="C64">
            <v>0</v>
          </cell>
          <cell r="D64">
            <v>0</v>
          </cell>
          <cell r="E64">
            <v>8000</v>
          </cell>
          <cell r="F64">
            <v>0</v>
          </cell>
        </row>
        <row r="65">
          <cell r="A65" t="str">
            <v>ZK101.K200.C205</v>
          </cell>
          <cell r="B65" t="str">
            <v>ZK101</v>
          </cell>
          <cell r="C65">
            <v>0</v>
          </cell>
          <cell r="D65">
            <v>0</v>
          </cell>
          <cell r="E65">
            <v>60000</v>
          </cell>
          <cell r="F65">
            <v>0</v>
          </cell>
        </row>
        <row r="66">
          <cell r="A66" t="str">
            <v>ZK101.K200.C290</v>
          </cell>
          <cell r="B66" t="str">
            <v>ZK101</v>
          </cell>
          <cell r="C66">
            <v>0</v>
          </cell>
          <cell r="D66">
            <v>0</v>
          </cell>
          <cell r="E66">
            <v>114.58</v>
          </cell>
          <cell r="F66">
            <v>0</v>
          </cell>
        </row>
        <row r="67">
          <cell r="A67" t="str">
            <v>ZK101.K200.C395</v>
          </cell>
          <cell r="B67" t="str">
            <v>ZK101</v>
          </cell>
          <cell r="C67">
            <v>0</v>
          </cell>
          <cell r="D67">
            <v>0</v>
          </cell>
          <cell r="E67">
            <v>20600</v>
          </cell>
          <cell r="F67">
            <v>0</v>
          </cell>
        </row>
        <row r="68">
          <cell r="A68" t="str">
            <v>ZK101.K200.C400</v>
          </cell>
          <cell r="B68" t="str">
            <v>ZK101</v>
          </cell>
          <cell r="C68">
            <v>0</v>
          </cell>
          <cell r="D68">
            <v>0</v>
          </cell>
          <cell r="E68">
            <v>9000</v>
          </cell>
          <cell r="F68">
            <v>0</v>
          </cell>
        </row>
        <row r="69">
          <cell r="A69" t="str">
            <v>ZK101.K200.C435</v>
          </cell>
          <cell r="B69" t="str">
            <v>ZK101</v>
          </cell>
          <cell r="C69">
            <v>0</v>
          </cell>
          <cell r="D69">
            <v>0</v>
          </cell>
          <cell r="E69">
            <v>7000</v>
          </cell>
          <cell r="F69">
            <v>0</v>
          </cell>
        </row>
        <row r="70">
          <cell r="A70" t="str">
            <v>ZK101.K200.C810</v>
          </cell>
          <cell r="B70" t="str">
            <v>ZK101</v>
          </cell>
          <cell r="C70">
            <v>0</v>
          </cell>
          <cell r="D70">
            <v>0</v>
          </cell>
          <cell r="E70">
            <v>5000</v>
          </cell>
          <cell r="F70">
            <v>0</v>
          </cell>
        </row>
        <row r="71">
          <cell r="A71" t="str">
            <v>ZK101.K201.C141</v>
          </cell>
          <cell r="B71" t="str">
            <v>ZK101</v>
          </cell>
          <cell r="C71">
            <v>0</v>
          </cell>
          <cell r="D71">
            <v>0</v>
          </cell>
          <cell r="E71">
            <v>600</v>
          </cell>
          <cell r="F71">
            <v>0</v>
          </cell>
        </row>
        <row r="72">
          <cell r="A72" t="str">
            <v>ZK101.K207.C020</v>
          </cell>
          <cell r="B72" t="str">
            <v>ZK101</v>
          </cell>
          <cell r="C72">
            <v>0</v>
          </cell>
          <cell r="D72">
            <v>0</v>
          </cell>
          <cell r="E72">
            <v>195838.35</v>
          </cell>
          <cell r="F72">
            <v>0</v>
          </cell>
        </row>
        <row r="73">
          <cell r="A73" t="str">
            <v>ZK101.K207.C033</v>
          </cell>
          <cell r="B73" t="str">
            <v>ZK101</v>
          </cell>
          <cell r="C73">
            <v>0</v>
          </cell>
          <cell r="D73">
            <v>0</v>
          </cell>
          <cell r="E73">
            <v>0</v>
          </cell>
          <cell r="F73">
            <v>6000</v>
          </cell>
        </row>
        <row r="74">
          <cell r="A74" t="str">
            <v>ZK101.K207.C034</v>
          </cell>
          <cell r="B74" t="str">
            <v>ZK101</v>
          </cell>
          <cell r="C74">
            <v>0</v>
          </cell>
          <cell r="D74">
            <v>0</v>
          </cell>
          <cell r="E74">
            <v>21000</v>
          </cell>
          <cell r="F74">
            <v>1000</v>
          </cell>
        </row>
        <row r="75">
          <cell r="A75" t="str">
            <v>ZK101.K207.C035</v>
          </cell>
          <cell r="B75" t="str">
            <v>ZK101</v>
          </cell>
          <cell r="C75">
            <v>0</v>
          </cell>
          <cell r="D75">
            <v>0</v>
          </cell>
          <cell r="E75">
            <v>4620</v>
          </cell>
          <cell r="F75">
            <v>4620</v>
          </cell>
        </row>
        <row r="76">
          <cell r="A76" t="str">
            <v>ZK101.K207.C036</v>
          </cell>
          <cell r="B76" t="str">
            <v>ZK101</v>
          </cell>
          <cell r="C76">
            <v>0</v>
          </cell>
          <cell r="D76">
            <v>0</v>
          </cell>
          <cell r="E76">
            <v>0</v>
          </cell>
          <cell r="F76">
            <v>47000</v>
          </cell>
        </row>
        <row r="77">
          <cell r="A77" t="str">
            <v>ZK101.K207.C039</v>
          </cell>
          <cell r="B77" t="str">
            <v>ZK101</v>
          </cell>
          <cell r="C77">
            <v>0</v>
          </cell>
          <cell r="D77">
            <v>0</v>
          </cell>
          <cell r="E77">
            <v>0</v>
          </cell>
          <cell r="F77">
            <v>10000</v>
          </cell>
        </row>
        <row r="78">
          <cell r="A78" t="str">
            <v>ZK101.K207.C141</v>
          </cell>
          <cell r="B78" t="str">
            <v>ZK101</v>
          </cell>
          <cell r="C78">
            <v>0</v>
          </cell>
          <cell r="D78">
            <v>0</v>
          </cell>
          <cell r="E78">
            <v>4195</v>
          </cell>
          <cell r="F78">
            <v>0</v>
          </cell>
        </row>
        <row r="79">
          <cell r="A79" t="str">
            <v>ZK101.K207.C200</v>
          </cell>
          <cell r="B79" t="str">
            <v>ZK101</v>
          </cell>
          <cell r="C79">
            <v>0</v>
          </cell>
          <cell r="D79">
            <v>0</v>
          </cell>
          <cell r="E79">
            <v>340979</v>
          </cell>
          <cell r="F79">
            <v>0</v>
          </cell>
        </row>
        <row r="80">
          <cell r="A80" t="str">
            <v>ZK101.K207.C330</v>
          </cell>
          <cell r="B80" t="str">
            <v>ZK101</v>
          </cell>
          <cell r="C80">
            <v>0</v>
          </cell>
          <cell r="D80">
            <v>0</v>
          </cell>
          <cell r="E80">
            <v>12318.41</v>
          </cell>
          <cell r="F80">
            <v>21441.59</v>
          </cell>
        </row>
        <row r="81">
          <cell r="A81" t="str">
            <v>ZK101.K207.C430</v>
          </cell>
          <cell r="B81" t="str">
            <v>ZK101</v>
          </cell>
          <cell r="C81">
            <v>0</v>
          </cell>
          <cell r="D81">
            <v>0</v>
          </cell>
          <cell r="E81">
            <v>42.4</v>
          </cell>
          <cell r="F81">
            <v>0</v>
          </cell>
        </row>
        <row r="82">
          <cell r="A82" t="str">
            <v>ZK101.K207.C505</v>
          </cell>
          <cell r="B82" t="str">
            <v>ZK101</v>
          </cell>
          <cell r="C82">
            <v>0</v>
          </cell>
          <cell r="D82">
            <v>0</v>
          </cell>
          <cell r="E82">
            <v>17760</v>
          </cell>
          <cell r="F82">
            <v>8023.8</v>
          </cell>
        </row>
        <row r="83">
          <cell r="A83" t="str">
            <v>ZK101.K207.C515</v>
          </cell>
          <cell r="B83" t="str">
            <v>ZK101</v>
          </cell>
          <cell r="C83">
            <v>0</v>
          </cell>
          <cell r="D83">
            <v>0</v>
          </cell>
          <cell r="E83">
            <v>25000</v>
          </cell>
          <cell r="F83">
            <v>11922.4</v>
          </cell>
        </row>
        <row r="84">
          <cell r="A84" t="str">
            <v>ZK101.K207.C525</v>
          </cell>
          <cell r="B84" t="str">
            <v>ZK101</v>
          </cell>
          <cell r="C84">
            <v>0</v>
          </cell>
          <cell r="D84">
            <v>0</v>
          </cell>
          <cell r="E84">
            <v>8400</v>
          </cell>
          <cell r="F84">
            <v>0</v>
          </cell>
        </row>
        <row r="85">
          <cell r="A85" t="str">
            <v>ZK101.K207.C545</v>
          </cell>
          <cell r="B85" t="str">
            <v>ZK101</v>
          </cell>
          <cell r="C85">
            <v>0</v>
          </cell>
          <cell r="D85">
            <v>0</v>
          </cell>
          <cell r="E85">
            <v>7000</v>
          </cell>
          <cell r="F85">
            <v>0</v>
          </cell>
        </row>
        <row r="86">
          <cell r="A86" t="str">
            <v>ZK101.K207.C560</v>
          </cell>
          <cell r="B86" t="str">
            <v>ZK101</v>
          </cell>
          <cell r="C86">
            <v>0</v>
          </cell>
          <cell r="D86">
            <v>0</v>
          </cell>
          <cell r="E86">
            <v>1280.45</v>
          </cell>
          <cell r="F86">
            <v>0</v>
          </cell>
        </row>
        <row r="87">
          <cell r="A87" t="str">
            <v>ZK101.K207.C600</v>
          </cell>
          <cell r="B87" t="str">
            <v>ZK101</v>
          </cell>
          <cell r="C87">
            <v>0</v>
          </cell>
          <cell r="D87">
            <v>0</v>
          </cell>
          <cell r="E87">
            <v>1280</v>
          </cell>
          <cell r="F87">
            <v>0</v>
          </cell>
        </row>
        <row r="88">
          <cell r="A88" t="str">
            <v>ZK101.K207.C604</v>
          </cell>
          <cell r="B88" t="str">
            <v>ZK101</v>
          </cell>
          <cell r="C88">
            <v>0</v>
          </cell>
          <cell r="D88">
            <v>0</v>
          </cell>
          <cell r="E88">
            <v>3181.59</v>
          </cell>
          <cell r="F88">
            <v>5368.41</v>
          </cell>
        </row>
        <row r="89">
          <cell r="A89" t="str">
            <v>ZK101.K207.C900</v>
          </cell>
          <cell r="B89" t="str">
            <v>ZK101</v>
          </cell>
          <cell r="C89">
            <v>0</v>
          </cell>
          <cell r="D89">
            <v>0</v>
          </cell>
          <cell r="E89">
            <v>1991.36</v>
          </cell>
          <cell r="F89">
            <v>0</v>
          </cell>
        </row>
        <row r="90">
          <cell r="A90" t="str">
            <v>ZK101.K207.I002</v>
          </cell>
          <cell r="B90" t="str">
            <v>ZK101</v>
          </cell>
          <cell r="C90">
            <v>0</v>
          </cell>
          <cell r="D90">
            <v>0</v>
          </cell>
          <cell r="E90">
            <v>18933.72</v>
          </cell>
          <cell r="F90">
            <v>0</v>
          </cell>
        </row>
        <row r="91">
          <cell r="A91" t="str">
            <v>ZK101.K207.I004</v>
          </cell>
          <cell r="B91" t="str">
            <v>ZK101</v>
          </cell>
          <cell r="C91">
            <v>0</v>
          </cell>
          <cell r="D91">
            <v>0</v>
          </cell>
          <cell r="E91">
            <v>0</v>
          </cell>
          <cell r="F91">
            <v>85645</v>
          </cell>
        </row>
        <row r="92">
          <cell r="A92" t="str">
            <v>ZK101.K207.I007</v>
          </cell>
          <cell r="B92" t="str">
            <v>ZK101</v>
          </cell>
          <cell r="C92">
            <v>0</v>
          </cell>
          <cell r="D92">
            <v>0</v>
          </cell>
          <cell r="E92">
            <v>10000</v>
          </cell>
          <cell r="F92">
            <v>0</v>
          </cell>
        </row>
        <row r="93">
          <cell r="A93" t="str">
            <v>ZK101.K207.I008</v>
          </cell>
          <cell r="B93" t="str">
            <v>ZK101</v>
          </cell>
          <cell r="C93">
            <v>0</v>
          </cell>
          <cell r="D93">
            <v>0</v>
          </cell>
          <cell r="E93">
            <v>10000</v>
          </cell>
          <cell r="F93">
            <v>80000</v>
          </cell>
        </row>
        <row r="94">
          <cell r="A94" t="str">
            <v>ZK101.K207.I010</v>
          </cell>
          <cell r="B94" t="str">
            <v>ZK101</v>
          </cell>
          <cell r="C94">
            <v>0</v>
          </cell>
          <cell r="D94">
            <v>0</v>
          </cell>
          <cell r="E94">
            <v>0</v>
          </cell>
          <cell r="F94">
            <v>23800</v>
          </cell>
        </row>
        <row r="95">
          <cell r="A95" t="str">
            <v>ZK101.K208.C019</v>
          </cell>
          <cell r="B95" t="str">
            <v>ZK101</v>
          </cell>
          <cell r="C95">
            <v>0</v>
          </cell>
          <cell r="D95">
            <v>0</v>
          </cell>
          <cell r="E95">
            <v>5000</v>
          </cell>
          <cell r="F95">
            <v>0</v>
          </cell>
        </row>
        <row r="96">
          <cell r="A96" t="str">
            <v>ZK101.K208.C235</v>
          </cell>
          <cell r="B96" t="str">
            <v>ZK101</v>
          </cell>
          <cell r="C96">
            <v>0</v>
          </cell>
          <cell r="D96">
            <v>0</v>
          </cell>
          <cell r="E96">
            <v>2000</v>
          </cell>
          <cell r="F96">
            <v>4000</v>
          </cell>
        </row>
        <row r="97">
          <cell r="A97" t="str">
            <v>ZK101.K208.C400</v>
          </cell>
          <cell r="B97" t="str">
            <v>ZK101</v>
          </cell>
          <cell r="C97">
            <v>0</v>
          </cell>
          <cell r="D97">
            <v>0</v>
          </cell>
          <cell r="E97">
            <v>4000</v>
          </cell>
          <cell r="F97">
            <v>0</v>
          </cell>
        </row>
        <row r="98">
          <cell r="A98" t="str">
            <v>ZK101.K208.C415</v>
          </cell>
          <cell r="B98" t="str">
            <v>ZK101</v>
          </cell>
          <cell r="C98">
            <v>0</v>
          </cell>
          <cell r="D98">
            <v>0</v>
          </cell>
          <cell r="E98">
            <v>65000</v>
          </cell>
          <cell r="F98">
            <v>92000</v>
          </cell>
        </row>
        <row r="99">
          <cell r="A99" t="str">
            <v>ZK101.K208.C430</v>
          </cell>
          <cell r="B99" t="str">
            <v>ZK101</v>
          </cell>
          <cell r="C99">
            <v>0</v>
          </cell>
          <cell r="D99">
            <v>0</v>
          </cell>
          <cell r="E99">
            <v>51837.5</v>
          </cell>
          <cell r="F99">
            <v>42412.5</v>
          </cell>
        </row>
        <row r="100">
          <cell r="A100" t="str">
            <v>ZK101.K208.C500</v>
          </cell>
          <cell r="B100" t="str">
            <v>ZK101</v>
          </cell>
          <cell r="C100">
            <v>0</v>
          </cell>
          <cell r="D100">
            <v>0</v>
          </cell>
          <cell r="E100">
            <v>95000</v>
          </cell>
          <cell r="F100">
            <v>6943</v>
          </cell>
        </row>
        <row r="101">
          <cell r="A101" t="str">
            <v>ZK101.K208.C600</v>
          </cell>
          <cell r="B101" t="str">
            <v>ZK101</v>
          </cell>
          <cell r="C101">
            <v>0</v>
          </cell>
          <cell r="D101">
            <v>0</v>
          </cell>
          <cell r="E101">
            <v>0</v>
          </cell>
          <cell r="F101">
            <v>80</v>
          </cell>
        </row>
        <row r="102">
          <cell r="A102" t="str">
            <v>ZK101.K208.I002</v>
          </cell>
          <cell r="B102" t="str">
            <v>ZK101</v>
          </cell>
          <cell r="C102">
            <v>0</v>
          </cell>
          <cell r="D102">
            <v>0</v>
          </cell>
          <cell r="E102">
            <v>18658.5</v>
          </cell>
          <cell r="F102">
            <v>0</v>
          </cell>
        </row>
        <row r="103">
          <cell r="A103" t="str">
            <v>ZK101.K208.I003</v>
          </cell>
          <cell r="B103" t="str">
            <v>ZK101</v>
          </cell>
          <cell r="C103">
            <v>0</v>
          </cell>
          <cell r="D103">
            <v>0</v>
          </cell>
          <cell r="E103">
            <v>40000</v>
          </cell>
          <cell r="F103">
            <v>39576.33</v>
          </cell>
        </row>
        <row r="104">
          <cell r="A104" t="str">
            <v>ZK101.K209.C003</v>
          </cell>
          <cell r="B104" t="str">
            <v>ZK101</v>
          </cell>
          <cell r="C104">
            <v>0</v>
          </cell>
          <cell r="D104">
            <v>0</v>
          </cell>
          <cell r="E104">
            <v>20000</v>
          </cell>
          <cell r="F104">
            <v>0</v>
          </cell>
        </row>
        <row r="105">
          <cell r="A105" t="str">
            <v>ZK101.K209.C060</v>
          </cell>
          <cell r="B105" t="str">
            <v>ZK101</v>
          </cell>
          <cell r="C105">
            <v>0</v>
          </cell>
          <cell r="D105">
            <v>0</v>
          </cell>
          <cell r="E105">
            <v>220000</v>
          </cell>
          <cell r="F105">
            <v>460000</v>
          </cell>
        </row>
        <row r="106">
          <cell r="A106" t="str">
            <v>ZK101.K209.C155</v>
          </cell>
          <cell r="B106" t="str">
            <v>ZK101</v>
          </cell>
          <cell r="C106">
            <v>0</v>
          </cell>
          <cell r="D106">
            <v>0</v>
          </cell>
          <cell r="E106">
            <v>4500</v>
          </cell>
          <cell r="F106">
            <v>1750</v>
          </cell>
        </row>
        <row r="107">
          <cell r="A107" t="str">
            <v>ZK101.K209.C235</v>
          </cell>
          <cell r="B107" t="str">
            <v>ZK101</v>
          </cell>
          <cell r="C107">
            <v>0</v>
          </cell>
          <cell r="D107">
            <v>0</v>
          </cell>
          <cell r="E107">
            <v>0</v>
          </cell>
          <cell r="F107">
            <v>6000</v>
          </cell>
        </row>
        <row r="108">
          <cell r="A108" t="str">
            <v>ZK101.K209.C600</v>
          </cell>
          <cell r="B108" t="str">
            <v>ZK101</v>
          </cell>
          <cell r="C108">
            <v>0</v>
          </cell>
          <cell r="D108">
            <v>0</v>
          </cell>
          <cell r="E108">
            <v>1680</v>
          </cell>
          <cell r="F108">
            <v>0</v>
          </cell>
        </row>
        <row r="109">
          <cell r="A109" t="str">
            <v>ZK101.K209.I002</v>
          </cell>
          <cell r="B109" t="str">
            <v>ZK101</v>
          </cell>
          <cell r="C109">
            <v>0</v>
          </cell>
          <cell r="D109">
            <v>0</v>
          </cell>
          <cell r="E109">
            <v>18831</v>
          </cell>
          <cell r="F109">
            <v>0</v>
          </cell>
        </row>
        <row r="110">
          <cell r="A110" t="str">
            <v>ZK101.K210.C115</v>
          </cell>
          <cell r="B110" t="str">
            <v>ZK101</v>
          </cell>
          <cell r="C110">
            <v>0</v>
          </cell>
          <cell r="D110">
            <v>0</v>
          </cell>
          <cell r="E110">
            <v>2000</v>
          </cell>
          <cell r="F110">
            <v>0</v>
          </cell>
        </row>
        <row r="111">
          <cell r="A111" t="str">
            <v>ZK101.K210.C235</v>
          </cell>
          <cell r="B111" t="str">
            <v>ZK101</v>
          </cell>
          <cell r="C111">
            <v>0</v>
          </cell>
          <cell r="D111">
            <v>0</v>
          </cell>
          <cell r="E111">
            <v>2000</v>
          </cell>
          <cell r="F111">
            <v>4000</v>
          </cell>
        </row>
        <row r="112">
          <cell r="A112" t="str">
            <v>ZK101.K210.C600</v>
          </cell>
          <cell r="B112" t="str">
            <v>ZK101</v>
          </cell>
          <cell r="C112">
            <v>0</v>
          </cell>
          <cell r="D112">
            <v>0</v>
          </cell>
          <cell r="E112">
            <v>11560</v>
          </cell>
          <cell r="F112">
            <v>0</v>
          </cell>
        </row>
        <row r="113">
          <cell r="A113" t="str">
            <v>ZK101.K210.C810</v>
          </cell>
          <cell r="B113" t="str">
            <v>ZK101</v>
          </cell>
          <cell r="C113">
            <v>0</v>
          </cell>
          <cell r="D113">
            <v>0</v>
          </cell>
          <cell r="E113">
            <v>41490</v>
          </cell>
          <cell r="F113">
            <v>41250</v>
          </cell>
        </row>
        <row r="114">
          <cell r="A114" t="str">
            <v>ZK101.K210.I002</v>
          </cell>
          <cell r="B114" t="str">
            <v>ZK101</v>
          </cell>
          <cell r="C114">
            <v>0</v>
          </cell>
          <cell r="D114">
            <v>0</v>
          </cell>
          <cell r="E114">
            <v>17687</v>
          </cell>
          <cell r="F114">
            <v>0</v>
          </cell>
        </row>
        <row r="115">
          <cell r="A115" t="str">
            <v>ZK101.K211.C320</v>
          </cell>
          <cell r="B115" t="str">
            <v>ZK101</v>
          </cell>
          <cell r="C115">
            <v>0</v>
          </cell>
          <cell r="D115">
            <v>0</v>
          </cell>
          <cell r="E115">
            <v>300</v>
          </cell>
          <cell r="F115">
            <v>1016.2</v>
          </cell>
        </row>
        <row r="116">
          <cell r="A116" t="str">
            <v>ZK101.K211.I002</v>
          </cell>
          <cell r="B116" t="str">
            <v>ZK101</v>
          </cell>
          <cell r="C116">
            <v>0</v>
          </cell>
          <cell r="D116">
            <v>0</v>
          </cell>
          <cell r="E116">
            <v>19486.57</v>
          </cell>
          <cell r="F116">
            <v>0</v>
          </cell>
        </row>
        <row r="117">
          <cell r="A117" t="str">
            <v>ZK101.K211.I013</v>
          </cell>
          <cell r="B117" t="str">
            <v>ZK101</v>
          </cell>
          <cell r="C117">
            <v>0</v>
          </cell>
          <cell r="D117">
            <v>0</v>
          </cell>
          <cell r="E117">
            <v>0</v>
          </cell>
          <cell r="F117">
            <v>302.85000000000002</v>
          </cell>
        </row>
        <row r="118">
          <cell r="A118" t="str">
            <v>ZK101.K212.C235</v>
          </cell>
          <cell r="B118" t="str">
            <v>ZK101</v>
          </cell>
          <cell r="C118">
            <v>0</v>
          </cell>
          <cell r="D118">
            <v>0</v>
          </cell>
          <cell r="E118">
            <v>2000</v>
          </cell>
          <cell r="F118">
            <v>4000</v>
          </cell>
        </row>
        <row r="119">
          <cell r="A119" t="str">
            <v>ZK101.K212.C300</v>
          </cell>
          <cell r="B119" t="str">
            <v>ZK101</v>
          </cell>
          <cell r="C119">
            <v>0</v>
          </cell>
          <cell r="D119">
            <v>0</v>
          </cell>
          <cell r="E119">
            <v>45000</v>
          </cell>
          <cell r="F119">
            <v>5000</v>
          </cell>
        </row>
        <row r="120">
          <cell r="A120" t="str">
            <v>ZK101.K212.I002</v>
          </cell>
          <cell r="B120" t="str">
            <v>ZK101</v>
          </cell>
          <cell r="C120">
            <v>0</v>
          </cell>
          <cell r="D120">
            <v>0</v>
          </cell>
          <cell r="E120">
            <v>18130</v>
          </cell>
          <cell r="F120">
            <v>0</v>
          </cell>
        </row>
        <row r="121">
          <cell r="A121" t="str">
            <v>ZK101.K213.C250</v>
          </cell>
          <cell r="B121" t="str">
            <v>ZK101</v>
          </cell>
          <cell r="C121">
            <v>0</v>
          </cell>
          <cell r="D121">
            <v>0</v>
          </cell>
          <cell r="E121">
            <v>104.28</v>
          </cell>
          <cell r="F121">
            <v>0</v>
          </cell>
        </row>
        <row r="122">
          <cell r="A122" t="str">
            <v>ZK101.K213.C260</v>
          </cell>
          <cell r="B122" t="str">
            <v>ZK101</v>
          </cell>
          <cell r="C122">
            <v>0</v>
          </cell>
          <cell r="D122">
            <v>0</v>
          </cell>
          <cell r="E122">
            <v>26250</v>
          </cell>
          <cell r="F122">
            <v>8750</v>
          </cell>
        </row>
        <row r="123">
          <cell r="A123" t="str">
            <v>ZK101.K213.I002</v>
          </cell>
          <cell r="B123" t="str">
            <v>ZK101</v>
          </cell>
          <cell r="C123">
            <v>0</v>
          </cell>
          <cell r="D123">
            <v>0</v>
          </cell>
          <cell r="E123">
            <v>18972.599999999999</v>
          </cell>
          <cell r="F123">
            <v>0</v>
          </cell>
        </row>
        <row r="124">
          <cell r="A124" t="str">
            <v>ZK101.K214.C272</v>
          </cell>
          <cell r="B124" t="str">
            <v>ZK101</v>
          </cell>
          <cell r="C124">
            <v>0</v>
          </cell>
          <cell r="D124">
            <v>0</v>
          </cell>
          <cell r="E124">
            <v>49.5</v>
          </cell>
          <cell r="F124">
            <v>0</v>
          </cell>
        </row>
        <row r="125">
          <cell r="A125" t="str">
            <v>ZK101.K214.C274</v>
          </cell>
          <cell r="B125" t="str">
            <v>ZK101</v>
          </cell>
          <cell r="C125">
            <v>0</v>
          </cell>
          <cell r="D125">
            <v>0</v>
          </cell>
          <cell r="E125">
            <v>235.58</v>
          </cell>
          <cell r="F125">
            <v>0</v>
          </cell>
        </row>
        <row r="126">
          <cell r="A126" t="str">
            <v>ZK101.K214.C276</v>
          </cell>
          <cell r="B126" t="str">
            <v>ZK101</v>
          </cell>
          <cell r="C126">
            <v>0</v>
          </cell>
          <cell r="D126">
            <v>0</v>
          </cell>
          <cell r="E126">
            <v>7500</v>
          </cell>
          <cell r="F126">
            <v>0</v>
          </cell>
        </row>
        <row r="127">
          <cell r="A127" t="str">
            <v>ZK101.K215.C397</v>
          </cell>
          <cell r="B127" t="str">
            <v>ZK101</v>
          </cell>
          <cell r="C127">
            <v>0</v>
          </cell>
          <cell r="D127">
            <v>0</v>
          </cell>
          <cell r="E127">
            <v>43375</v>
          </cell>
          <cell r="F127">
            <v>43375</v>
          </cell>
        </row>
        <row r="128">
          <cell r="A128" t="str">
            <v>ZK101.K216.C090</v>
          </cell>
          <cell r="B128" t="str">
            <v>ZK101</v>
          </cell>
          <cell r="C128">
            <v>0</v>
          </cell>
          <cell r="D128">
            <v>0</v>
          </cell>
          <cell r="E128">
            <v>40000</v>
          </cell>
          <cell r="F128">
            <v>0</v>
          </cell>
        </row>
        <row r="129">
          <cell r="A129" t="str">
            <v>ZK101.K216.C320</v>
          </cell>
          <cell r="B129" t="str">
            <v>ZK101</v>
          </cell>
          <cell r="C129">
            <v>0</v>
          </cell>
          <cell r="D129">
            <v>0</v>
          </cell>
          <cell r="E129">
            <v>7945.02</v>
          </cell>
          <cell r="F129">
            <v>0</v>
          </cell>
        </row>
        <row r="130">
          <cell r="A130" t="str">
            <v>ZK101.K216.C350</v>
          </cell>
          <cell r="B130" t="str">
            <v>ZK101</v>
          </cell>
          <cell r="C130">
            <v>0</v>
          </cell>
          <cell r="D130">
            <v>0</v>
          </cell>
          <cell r="E130">
            <v>62000</v>
          </cell>
          <cell r="F130">
            <v>40000</v>
          </cell>
        </row>
        <row r="131">
          <cell r="A131" t="str">
            <v>ZK101.K216.C360</v>
          </cell>
          <cell r="B131" t="str">
            <v>ZK101</v>
          </cell>
          <cell r="C131">
            <v>0</v>
          </cell>
          <cell r="D131">
            <v>0</v>
          </cell>
          <cell r="E131">
            <v>82400.08</v>
          </cell>
          <cell r="F131">
            <v>290000</v>
          </cell>
        </row>
        <row r="132">
          <cell r="A132" t="str">
            <v>ZK101.K216.C370</v>
          </cell>
          <cell r="B132" t="str">
            <v>ZK101</v>
          </cell>
          <cell r="C132">
            <v>0</v>
          </cell>
          <cell r="D132">
            <v>0</v>
          </cell>
          <cell r="E132">
            <v>65072</v>
          </cell>
          <cell r="F132">
            <v>166716</v>
          </cell>
        </row>
        <row r="133">
          <cell r="A133" t="str">
            <v>ZK101.K217.C019</v>
          </cell>
          <cell r="B133" t="str">
            <v>ZK101</v>
          </cell>
          <cell r="C133">
            <v>0</v>
          </cell>
          <cell r="D133">
            <v>0</v>
          </cell>
          <cell r="E133">
            <v>9600</v>
          </cell>
          <cell r="F133">
            <v>0</v>
          </cell>
        </row>
        <row r="134">
          <cell r="A134" t="str">
            <v>ZK101.K217.C020</v>
          </cell>
          <cell r="B134" t="str">
            <v>ZK101</v>
          </cell>
          <cell r="C134">
            <v>0</v>
          </cell>
          <cell r="D134">
            <v>0</v>
          </cell>
          <cell r="E134">
            <v>12000</v>
          </cell>
          <cell r="F134">
            <v>0</v>
          </cell>
        </row>
        <row r="135">
          <cell r="A135" t="str">
            <v>ZK101.K218.C560</v>
          </cell>
          <cell r="B135" t="str">
            <v>ZK101</v>
          </cell>
          <cell r="C135">
            <v>0</v>
          </cell>
          <cell r="D135">
            <v>0</v>
          </cell>
          <cell r="E135">
            <v>7000</v>
          </cell>
          <cell r="F135">
            <v>3000</v>
          </cell>
        </row>
        <row r="136">
          <cell r="A136" t="str">
            <v>ZK101.K219.C290</v>
          </cell>
          <cell r="B136" t="str">
            <v>ZK101</v>
          </cell>
          <cell r="C136">
            <v>0</v>
          </cell>
          <cell r="D136">
            <v>0</v>
          </cell>
          <cell r="E136">
            <v>208.94</v>
          </cell>
          <cell r="F136">
            <v>0</v>
          </cell>
        </row>
        <row r="137">
          <cell r="A137" t="str">
            <v>ZK101.K219.C810</v>
          </cell>
          <cell r="B137" t="str">
            <v>ZK101</v>
          </cell>
          <cell r="C137">
            <v>0</v>
          </cell>
          <cell r="D137">
            <v>0</v>
          </cell>
          <cell r="E137">
            <v>389.41</v>
          </cell>
          <cell r="F137">
            <v>250</v>
          </cell>
        </row>
        <row r="138">
          <cell r="A138" t="str">
            <v>ZK101.K281.C360</v>
          </cell>
          <cell r="B138" t="str">
            <v>ZK101</v>
          </cell>
          <cell r="C138">
            <v>0</v>
          </cell>
          <cell r="D138">
            <v>0</v>
          </cell>
          <cell r="E138">
            <v>0</v>
          </cell>
          <cell r="F138">
            <v>1</v>
          </cell>
        </row>
        <row r="139">
          <cell r="A139" t="str">
            <v>ZK102.K100.C400</v>
          </cell>
          <cell r="B139" t="str">
            <v>ZK102</v>
          </cell>
          <cell r="C139">
            <v>0</v>
          </cell>
          <cell r="D139">
            <v>0</v>
          </cell>
          <cell r="E139">
            <v>185</v>
          </cell>
          <cell r="F139">
            <v>0</v>
          </cell>
        </row>
        <row r="140">
          <cell r="A140" t="str">
            <v>ZK102.K114.C320</v>
          </cell>
          <cell r="B140" t="str">
            <v>ZK102</v>
          </cell>
          <cell r="C140">
            <v>0</v>
          </cell>
          <cell r="D140">
            <v>0</v>
          </cell>
          <cell r="E140">
            <v>55.46</v>
          </cell>
          <cell r="F140">
            <v>0</v>
          </cell>
        </row>
        <row r="141">
          <cell r="A141" t="str">
            <v>ZK102.K115.0000</v>
          </cell>
          <cell r="B141" t="str">
            <v>ZK102</v>
          </cell>
          <cell r="C141">
            <v>0</v>
          </cell>
          <cell r="D141">
            <v>140.6</v>
          </cell>
          <cell r="E141">
            <v>0</v>
          </cell>
          <cell r="F141">
            <v>0</v>
          </cell>
        </row>
        <row r="142">
          <cell r="A142" t="str">
            <v>ZK102.K115.C009</v>
          </cell>
          <cell r="B142" t="str">
            <v>ZK102</v>
          </cell>
          <cell r="C142">
            <v>0</v>
          </cell>
          <cell r="D142">
            <v>0</v>
          </cell>
          <cell r="E142">
            <v>14.89</v>
          </cell>
          <cell r="F142">
            <v>0</v>
          </cell>
        </row>
        <row r="143">
          <cell r="A143" t="str">
            <v>ZK102.K115.C019</v>
          </cell>
          <cell r="B143" t="str">
            <v>ZK102</v>
          </cell>
          <cell r="C143">
            <v>0</v>
          </cell>
          <cell r="D143">
            <v>0</v>
          </cell>
          <cell r="E143">
            <v>36.49</v>
          </cell>
          <cell r="F143">
            <v>0</v>
          </cell>
        </row>
        <row r="144">
          <cell r="A144" t="str">
            <v>ZK102.K115.C020</v>
          </cell>
          <cell r="B144" t="str">
            <v>ZK102</v>
          </cell>
          <cell r="C144">
            <v>0</v>
          </cell>
          <cell r="D144">
            <v>154</v>
          </cell>
          <cell r="E144">
            <v>1483.08</v>
          </cell>
          <cell r="F144">
            <v>0</v>
          </cell>
        </row>
        <row r="145">
          <cell r="A145" t="str">
            <v>ZK102.K115.C030</v>
          </cell>
          <cell r="B145" t="str">
            <v>ZK102</v>
          </cell>
          <cell r="C145">
            <v>0</v>
          </cell>
          <cell r="D145">
            <v>0</v>
          </cell>
          <cell r="E145">
            <v>414.63</v>
          </cell>
          <cell r="F145">
            <v>280</v>
          </cell>
        </row>
        <row r="146">
          <cell r="A146" t="str">
            <v>ZK102.K115.C031</v>
          </cell>
          <cell r="B146" t="str">
            <v>ZK102</v>
          </cell>
          <cell r="C146">
            <v>0</v>
          </cell>
          <cell r="D146">
            <v>0</v>
          </cell>
          <cell r="E146">
            <v>626</v>
          </cell>
          <cell r="F146">
            <v>0</v>
          </cell>
        </row>
        <row r="147">
          <cell r="A147" t="str">
            <v>ZK102.K115.C070</v>
          </cell>
          <cell r="B147" t="str">
            <v>ZK102</v>
          </cell>
          <cell r="C147">
            <v>0</v>
          </cell>
          <cell r="D147">
            <v>0</v>
          </cell>
          <cell r="E147">
            <v>232.93</v>
          </cell>
          <cell r="F147">
            <v>0</v>
          </cell>
        </row>
        <row r="148">
          <cell r="A148" t="str">
            <v>ZK102.K115.C080</v>
          </cell>
          <cell r="B148" t="str">
            <v>ZK102</v>
          </cell>
          <cell r="C148">
            <v>0</v>
          </cell>
          <cell r="D148">
            <v>0</v>
          </cell>
          <cell r="E148">
            <v>465</v>
          </cell>
          <cell r="F148">
            <v>0</v>
          </cell>
        </row>
        <row r="149">
          <cell r="A149" t="str">
            <v>ZK102.K115.C100</v>
          </cell>
          <cell r="B149" t="str">
            <v>ZK102</v>
          </cell>
          <cell r="C149">
            <v>0</v>
          </cell>
          <cell r="D149">
            <v>0</v>
          </cell>
          <cell r="E149">
            <v>497.64</v>
          </cell>
          <cell r="F149">
            <v>0</v>
          </cell>
        </row>
        <row r="150">
          <cell r="A150" t="str">
            <v>ZK102.K115.C130</v>
          </cell>
          <cell r="B150" t="str">
            <v>ZK102</v>
          </cell>
          <cell r="C150">
            <v>0</v>
          </cell>
          <cell r="D150">
            <v>0</v>
          </cell>
          <cell r="E150">
            <v>49</v>
          </cell>
          <cell r="F150">
            <v>0</v>
          </cell>
        </row>
        <row r="151">
          <cell r="A151" t="str">
            <v>ZK102.K115.C140</v>
          </cell>
          <cell r="B151" t="str">
            <v>ZK102</v>
          </cell>
          <cell r="C151">
            <v>0</v>
          </cell>
          <cell r="D151">
            <v>436.54</v>
          </cell>
          <cell r="E151">
            <v>0</v>
          </cell>
          <cell r="F151">
            <v>0</v>
          </cell>
        </row>
        <row r="152">
          <cell r="A152" t="str">
            <v>ZK102.K115.C181</v>
          </cell>
          <cell r="B152" t="str">
            <v>ZK102</v>
          </cell>
          <cell r="C152">
            <v>0</v>
          </cell>
          <cell r="D152">
            <v>0</v>
          </cell>
          <cell r="E152">
            <v>59.93</v>
          </cell>
          <cell r="F152">
            <v>0</v>
          </cell>
        </row>
        <row r="153">
          <cell r="A153" t="str">
            <v>ZK102.K115.C230</v>
          </cell>
          <cell r="B153" t="str">
            <v>ZK102</v>
          </cell>
          <cell r="C153">
            <v>0</v>
          </cell>
          <cell r="D153">
            <v>0</v>
          </cell>
          <cell r="E153">
            <v>729.84</v>
          </cell>
          <cell r="F153">
            <v>0</v>
          </cell>
        </row>
        <row r="154">
          <cell r="A154" t="str">
            <v>ZK102.K115.C300</v>
          </cell>
          <cell r="B154" t="str">
            <v>ZK102</v>
          </cell>
          <cell r="C154">
            <v>0</v>
          </cell>
          <cell r="D154">
            <v>8.9</v>
          </cell>
          <cell r="E154">
            <v>681.68</v>
          </cell>
          <cell r="F154">
            <v>0</v>
          </cell>
        </row>
        <row r="155">
          <cell r="A155" t="str">
            <v>ZK102.K115.C301</v>
          </cell>
          <cell r="B155" t="str">
            <v>ZK102</v>
          </cell>
          <cell r="C155">
            <v>0</v>
          </cell>
          <cell r="D155">
            <v>0</v>
          </cell>
          <cell r="E155">
            <v>38</v>
          </cell>
          <cell r="F155">
            <v>0</v>
          </cell>
        </row>
        <row r="156">
          <cell r="A156" t="str">
            <v>ZK102.K115.C320</v>
          </cell>
          <cell r="B156" t="str">
            <v>ZK102</v>
          </cell>
          <cell r="C156">
            <v>0</v>
          </cell>
          <cell r="D156">
            <v>0</v>
          </cell>
          <cell r="E156">
            <v>150.16999999999999</v>
          </cell>
          <cell r="F156">
            <v>0</v>
          </cell>
        </row>
        <row r="157">
          <cell r="A157" t="str">
            <v>ZK102.K115.C350</v>
          </cell>
          <cell r="B157" t="str">
            <v>ZK102</v>
          </cell>
          <cell r="C157">
            <v>0</v>
          </cell>
          <cell r="D157">
            <v>0</v>
          </cell>
          <cell r="E157">
            <v>682.44</v>
          </cell>
          <cell r="F157">
            <v>0</v>
          </cell>
        </row>
        <row r="158">
          <cell r="A158" t="str">
            <v>ZK102.K115.C360</v>
          </cell>
          <cell r="B158" t="str">
            <v>ZK102</v>
          </cell>
          <cell r="C158">
            <v>0</v>
          </cell>
          <cell r="D158">
            <v>0</v>
          </cell>
          <cell r="E158">
            <v>83.23</v>
          </cell>
          <cell r="F158">
            <v>0</v>
          </cell>
        </row>
        <row r="159">
          <cell r="A159" t="str">
            <v>ZK102.K115.C370</v>
          </cell>
          <cell r="B159" t="str">
            <v>ZK102</v>
          </cell>
          <cell r="C159">
            <v>0</v>
          </cell>
          <cell r="D159">
            <v>0</v>
          </cell>
          <cell r="E159">
            <v>327.96</v>
          </cell>
          <cell r="F159">
            <v>0</v>
          </cell>
        </row>
        <row r="160">
          <cell r="A160" t="str">
            <v>ZK102.K115.C380</v>
          </cell>
          <cell r="B160" t="str">
            <v>ZK102</v>
          </cell>
          <cell r="C160">
            <v>0</v>
          </cell>
          <cell r="D160">
            <v>0</v>
          </cell>
          <cell r="E160">
            <v>6.17</v>
          </cell>
          <cell r="F160">
            <v>0</v>
          </cell>
        </row>
        <row r="161">
          <cell r="A161" t="str">
            <v>ZK102.K115.C390</v>
          </cell>
          <cell r="B161" t="str">
            <v>ZK102</v>
          </cell>
          <cell r="C161">
            <v>0</v>
          </cell>
          <cell r="D161">
            <v>0</v>
          </cell>
          <cell r="E161">
            <v>34.799999999999997</v>
          </cell>
          <cell r="F161">
            <v>0</v>
          </cell>
        </row>
        <row r="162">
          <cell r="A162" t="str">
            <v>ZK102.K115.C395</v>
          </cell>
          <cell r="B162" t="str">
            <v>ZK102</v>
          </cell>
          <cell r="C162">
            <v>0</v>
          </cell>
          <cell r="D162">
            <v>0</v>
          </cell>
          <cell r="E162">
            <v>0</v>
          </cell>
          <cell r="F162">
            <v>0</v>
          </cell>
        </row>
        <row r="163">
          <cell r="A163" t="str">
            <v>ZK102.K115.C396</v>
          </cell>
          <cell r="B163" t="str">
            <v>ZK102</v>
          </cell>
          <cell r="C163">
            <v>0</v>
          </cell>
          <cell r="D163">
            <v>0</v>
          </cell>
          <cell r="E163">
            <v>711.16</v>
          </cell>
          <cell r="F163">
            <v>0</v>
          </cell>
        </row>
        <row r="164">
          <cell r="A164" t="str">
            <v>ZK102.K115.C397</v>
          </cell>
          <cell r="B164" t="str">
            <v>ZK102</v>
          </cell>
          <cell r="C164">
            <v>0</v>
          </cell>
          <cell r="D164">
            <v>0</v>
          </cell>
          <cell r="E164">
            <v>15.8</v>
          </cell>
          <cell r="F164">
            <v>0</v>
          </cell>
        </row>
        <row r="165">
          <cell r="A165" t="str">
            <v>ZK102.K115.C400</v>
          </cell>
          <cell r="B165" t="str">
            <v>ZK102</v>
          </cell>
          <cell r="C165">
            <v>0</v>
          </cell>
          <cell r="D165">
            <v>0</v>
          </cell>
          <cell r="E165">
            <v>106.08</v>
          </cell>
          <cell r="F165">
            <v>0</v>
          </cell>
        </row>
        <row r="166">
          <cell r="A166" t="str">
            <v>ZK102.K115.C410</v>
          </cell>
          <cell r="B166" t="str">
            <v>ZK102</v>
          </cell>
          <cell r="C166">
            <v>0</v>
          </cell>
          <cell r="D166">
            <v>0</v>
          </cell>
          <cell r="E166">
            <v>15.7</v>
          </cell>
          <cell r="F166">
            <v>0</v>
          </cell>
        </row>
        <row r="167">
          <cell r="A167" t="str">
            <v>ZK102.K115.C435</v>
          </cell>
          <cell r="B167" t="str">
            <v>ZK102</v>
          </cell>
          <cell r="C167">
            <v>0</v>
          </cell>
          <cell r="D167">
            <v>0</v>
          </cell>
          <cell r="E167">
            <v>12.6</v>
          </cell>
          <cell r="F167">
            <v>0</v>
          </cell>
        </row>
        <row r="168">
          <cell r="A168" t="str">
            <v>ZK102.K115.C500</v>
          </cell>
          <cell r="B168" t="str">
            <v>ZK102</v>
          </cell>
          <cell r="C168">
            <v>0</v>
          </cell>
          <cell r="D168">
            <v>0</v>
          </cell>
          <cell r="E168">
            <v>149</v>
          </cell>
          <cell r="F168">
            <v>65</v>
          </cell>
        </row>
        <row r="169">
          <cell r="A169" t="str">
            <v>ZK102.K115.C810</v>
          </cell>
          <cell r="B169" t="str">
            <v>ZK102</v>
          </cell>
          <cell r="C169">
            <v>0</v>
          </cell>
          <cell r="D169">
            <v>0</v>
          </cell>
          <cell r="E169">
            <v>1152.2</v>
          </cell>
          <cell r="F169">
            <v>0</v>
          </cell>
        </row>
        <row r="170">
          <cell r="A170" t="str">
            <v>ZK102.K115.C850</v>
          </cell>
          <cell r="B170" t="str">
            <v>ZK102</v>
          </cell>
          <cell r="C170">
            <v>0</v>
          </cell>
          <cell r="D170">
            <v>0</v>
          </cell>
          <cell r="E170">
            <v>16.8</v>
          </cell>
          <cell r="F170">
            <v>0</v>
          </cell>
        </row>
        <row r="171">
          <cell r="A171" t="str">
            <v>ZK102.K115.I001</v>
          </cell>
          <cell r="B171" t="str">
            <v>ZK102</v>
          </cell>
          <cell r="C171">
            <v>0</v>
          </cell>
          <cell r="D171">
            <v>0</v>
          </cell>
          <cell r="E171">
            <v>0</v>
          </cell>
          <cell r="F171">
            <v>0</v>
          </cell>
        </row>
        <row r="172">
          <cell r="A172" t="str">
            <v>ZK102.K116.0000</v>
          </cell>
          <cell r="B172" t="str">
            <v>ZK102</v>
          </cell>
          <cell r="C172">
            <v>0</v>
          </cell>
          <cell r="D172">
            <v>78.099999999999994</v>
          </cell>
          <cell r="E172">
            <v>0</v>
          </cell>
          <cell r="F172">
            <v>0</v>
          </cell>
        </row>
        <row r="173">
          <cell r="A173" t="str">
            <v>ZK102.K116.C020</v>
          </cell>
          <cell r="B173" t="str">
            <v>ZK102</v>
          </cell>
          <cell r="C173">
            <v>0</v>
          </cell>
          <cell r="D173">
            <v>82</v>
          </cell>
          <cell r="E173">
            <v>1415.49</v>
          </cell>
          <cell r="F173">
            <v>0</v>
          </cell>
        </row>
        <row r="174">
          <cell r="A174" t="str">
            <v>ZK102.K116.C100</v>
          </cell>
          <cell r="B174" t="str">
            <v>ZK102</v>
          </cell>
          <cell r="C174">
            <v>0</v>
          </cell>
          <cell r="D174">
            <v>0</v>
          </cell>
          <cell r="E174">
            <v>911.66</v>
          </cell>
          <cell r="F174">
            <v>0</v>
          </cell>
        </row>
        <row r="175">
          <cell r="A175" t="str">
            <v>ZK102.K116.C181</v>
          </cell>
          <cell r="B175" t="str">
            <v>ZK102</v>
          </cell>
          <cell r="C175">
            <v>0</v>
          </cell>
          <cell r="D175">
            <v>0</v>
          </cell>
          <cell r="E175">
            <v>266</v>
          </cell>
          <cell r="F175">
            <v>0</v>
          </cell>
        </row>
        <row r="176">
          <cell r="A176" t="str">
            <v>ZK102.K116.C320</v>
          </cell>
          <cell r="B176" t="str">
            <v>ZK102</v>
          </cell>
          <cell r="C176">
            <v>0</v>
          </cell>
          <cell r="D176">
            <v>0</v>
          </cell>
          <cell r="E176">
            <v>63.5</v>
          </cell>
          <cell r="F176">
            <v>0</v>
          </cell>
        </row>
        <row r="177">
          <cell r="A177" t="str">
            <v>ZK102.K116.C350</v>
          </cell>
          <cell r="B177" t="str">
            <v>ZK102</v>
          </cell>
          <cell r="C177">
            <v>0</v>
          </cell>
          <cell r="D177">
            <v>0</v>
          </cell>
          <cell r="E177">
            <v>411.34</v>
          </cell>
          <cell r="F177">
            <v>0</v>
          </cell>
        </row>
        <row r="178">
          <cell r="A178" t="str">
            <v>ZK102.K116.C370</v>
          </cell>
          <cell r="B178" t="str">
            <v>ZK102</v>
          </cell>
          <cell r="C178">
            <v>0</v>
          </cell>
          <cell r="D178">
            <v>0</v>
          </cell>
          <cell r="E178">
            <v>303.10000000000002</v>
          </cell>
          <cell r="F178">
            <v>0</v>
          </cell>
        </row>
        <row r="179">
          <cell r="A179" t="str">
            <v>ZK102.K116.C400</v>
          </cell>
          <cell r="B179" t="str">
            <v>ZK102</v>
          </cell>
          <cell r="C179">
            <v>0</v>
          </cell>
          <cell r="D179">
            <v>0</v>
          </cell>
          <cell r="E179">
            <v>377.5</v>
          </cell>
          <cell r="F179">
            <v>0</v>
          </cell>
        </row>
        <row r="180">
          <cell r="A180" t="str">
            <v>ZK102.K116.C555</v>
          </cell>
          <cell r="B180" t="str">
            <v>ZK102</v>
          </cell>
          <cell r="C180">
            <v>0</v>
          </cell>
          <cell r="D180">
            <v>0</v>
          </cell>
          <cell r="E180">
            <v>54.17</v>
          </cell>
          <cell r="F180">
            <v>0</v>
          </cell>
        </row>
        <row r="181">
          <cell r="A181" t="str">
            <v>ZK102.K117.C039</v>
          </cell>
          <cell r="B181" t="str">
            <v>ZK102</v>
          </cell>
          <cell r="C181">
            <v>0</v>
          </cell>
          <cell r="D181">
            <v>0</v>
          </cell>
          <cell r="E181">
            <v>0</v>
          </cell>
          <cell r="F181">
            <v>99</v>
          </cell>
        </row>
        <row r="182">
          <cell r="A182" t="str">
            <v>ZK102.K117.C070</v>
          </cell>
          <cell r="B182" t="str">
            <v>ZK102</v>
          </cell>
          <cell r="C182">
            <v>0</v>
          </cell>
          <cell r="D182">
            <v>0</v>
          </cell>
          <cell r="E182">
            <v>21.29</v>
          </cell>
          <cell r="F182">
            <v>0</v>
          </cell>
        </row>
        <row r="183">
          <cell r="A183" t="str">
            <v>ZK102.K117.C300</v>
          </cell>
          <cell r="B183" t="str">
            <v>ZK102</v>
          </cell>
          <cell r="C183">
            <v>0</v>
          </cell>
          <cell r="D183">
            <v>6.5</v>
          </cell>
          <cell r="E183">
            <v>0</v>
          </cell>
          <cell r="F183">
            <v>0</v>
          </cell>
        </row>
        <row r="184">
          <cell r="A184" t="str">
            <v>ZK102.K117.C301</v>
          </cell>
          <cell r="B184" t="str">
            <v>ZK102</v>
          </cell>
          <cell r="C184">
            <v>0</v>
          </cell>
          <cell r="D184">
            <v>0</v>
          </cell>
          <cell r="E184">
            <v>22.78</v>
          </cell>
          <cell r="F184">
            <v>0</v>
          </cell>
        </row>
        <row r="185">
          <cell r="A185" t="str">
            <v>ZK102.K117.C370</v>
          </cell>
          <cell r="B185" t="str">
            <v>ZK102</v>
          </cell>
          <cell r="C185">
            <v>0</v>
          </cell>
          <cell r="D185">
            <v>0</v>
          </cell>
          <cell r="E185">
            <v>313.64999999999998</v>
          </cell>
          <cell r="F185">
            <v>0</v>
          </cell>
        </row>
        <row r="186">
          <cell r="A186" t="str">
            <v>ZK102.K120.0000</v>
          </cell>
          <cell r="B186" t="str">
            <v>ZK102</v>
          </cell>
          <cell r="C186">
            <v>0</v>
          </cell>
          <cell r="D186">
            <v>128.25</v>
          </cell>
          <cell r="E186">
            <v>0</v>
          </cell>
          <cell r="F186">
            <v>0</v>
          </cell>
        </row>
        <row r="187">
          <cell r="A187" t="str">
            <v>ZK102.K120.C125</v>
          </cell>
          <cell r="B187" t="str">
            <v>ZK102</v>
          </cell>
          <cell r="C187">
            <v>0</v>
          </cell>
          <cell r="D187">
            <v>0</v>
          </cell>
          <cell r="E187">
            <v>133.65</v>
          </cell>
          <cell r="F187">
            <v>0</v>
          </cell>
        </row>
        <row r="188">
          <cell r="A188" t="str">
            <v>ZK102.K120.C181</v>
          </cell>
          <cell r="B188" t="str">
            <v>ZK102</v>
          </cell>
          <cell r="C188">
            <v>0</v>
          </cell>
          <cell r="D188">
            <v>0</v>
          </cell>
          <cell r="E188">
            <v>10.199999999999999</v>
          </cell>
          <cell r="F188">
            <v>0</v>
          </cell>
        </row>
        <row r="189">
          <cell r="A189" t="str">
            <v>ZK102.K120.C395</v>
          </cell>
          <cell r="B189" t="str">
            <v>ZK102</v>
          </cell>
          <cell r="C189">
            <v>0</v>
          </cell>
          <cell r="D189">
            <v>0</v>
          </cell>
          <cell r="E189">
            <v>22.15</v>
          </cell>
          <cell r="F189">
            <v>0</v>
          </cell>
        </row>
        <row r="190">
          <cell r="A190" t="str">
            <v>ZK102.K133.C395</v>
          </cell>
          <cell r="B190" t="str">
            <v>ZK102</v>
          </cell>
          <cell r="C190">
            <v>0</v>
          </cell>
          <cell r="D190">
            <v>0</v>
          </cell>
          <cell r="E190">
            <v>2.08</v>
          </cell>
          <cell r="F190">
            <v>0</v>
          </cell>
        </row>
        <row r="191">
          <cell r="A191" t="str">
            <v>ZK102.K138.0000</v>
          </cell>
          <cell r="B191" t="str">
            <v>ZK102</v>
          </cell>
          <cell r="C191">
            <v>0</v>
          </cell>
          <cell r="D191">
            <v>95</v>
          </cell>
          <cell r="E191">
            <v>0</v>
          </cell>
          <cell r="F191">
            <v>0</v>
          </cell>
        </row>
        <row r="192">
          <cell r="A192" t="str">
            <v>ZK102.K171.0000</v>
          </cell>
          <cell r="B192" t="str">
            <v>ZK102</v>
          </cell>
          <cell r="C192">
            <v>0</v>
          </cell>
          <cell r="D192">
            <v>37.950000000000003</v>
          </cell>
          <cell r="E192">
            <v>0</v>
          </cell>
          <cell r="F192">
            <v>0</v>
          </cell>
        </row>
        <row r="193">
          <cell r="A193" t="str">
            <v>ZK102.K201.0000</v>
          </cell>
          <cell r="B193" t="str">
            <v>ZK102</v>
          </cell>
          <cell r="C193">
            <v>0</v>
          </cell>
          <cell r="D193">
            <v>10090</v>
          </cell>
          <cell r="E193">
            <v>1140</v>
          </cell>
          <cell r="F193">
            <v>0</v>
          </cell>
        </row>
        <row r="194">
          <cell r="A194" t="str">
            <v>ZK102.K201.C020</v>
          </cell>
          <cell r="B194" t="str">
            <v>ZK102</v>
          </cell>
          <cell r="C194">
            <v>0</v>
          </cell>
          <cell r="D194">
            <v>0</v>
          </cell>
          <cell r="E194">
            <v>21106</v>
          </cell>
          <cell r="F194">
            <v>0</v>
          </cell>
        </row>
        <row r="195">
          <cell r="A195" t="str">
            <v>ZK102.K201.C030</v>
          </cell>
          <cell r="B195" t="str">
            <v>ZK102</v>
          </cell>
          <cell r="C195">
            <v>0</v>
          </cell>
          <cell r="D195">
            <v>0</v>
          </cell>
          <cell r="E195">
            <v>0</v>
          </cell>
          <cell r="F195">
            <v>0</v>
          </cell>
        </row>
        <row r="196">
          <cell r="A196" t="str">
            <v>ZK102.K201.C031</v>
          </cell>
          <cell r="B196" t="str">
            <v>ZK102</v>
          </cell>
          <cell r="C196">
            <v>0</v>
          </cell>
          <cell r="D196">
            <v>0</v>
          </cell>
          <cell r="E196">
            <v>3000</v>
          </cell>
          <cell r="F196">
            <v>0</v>
          </cell>
        </row>
        <row r="197">
          <cell r="A197" t="str">
            <v>ZK102.K201.C033</v>
          </cell>
          <cell r="B197" t="str">
            <v>ZK102</v>
          </cell>
          <cell r="C197">
            <v>0</v>
          </cell>
          <cell r="D197">
            <v>0</v>
          </cell>
          <cell r="E197">
            <v>3000</v>
          </cell>
          <cell r="F197">
            <v>0</v>
          </cell>
        </row>
        <row r="198">
          <cell r="A198" t="str">
            <v>ZK102.K201.C035</v>
          </cell>
          <cell r="B198" t="str">
            <v>ZK102</v>
          </cell>
          <cell r="C198">
            <v>0</v>
          </cell>
          <cell r="D198">
            <v>0</v>
          </cell>
          <cell r="E198">
            <v>3000</v>
          </cell>
          <cell r="F198">
            <v>0</v>
          </cell>
        </row>
        <row r="199">
          <cell r="A199" t="str">
            <v>ZK102.K201.C036</v>
          </cell>
          <cell r="B199" t="str">
            <v>ZK102</v>
          </cell>
          <cell r="C199">
            <v>0</v>
          </cell>
          <cell r="D199">
            <v>0</v>
          </cell>
          <cell r="E199">
            <v>0</v>
          </cell>
          <cell r="F199">
            <v>3000</v>
          </cell>
        </row>
        <row r="200">
          <cell r="A200" t="str">
            <v>ZK102.K201.C041</v>
          </cell>
          <cell r="B200" t="str">
            <v>ZK102</v>
          </cell>
          <cell r="C200">
            <v>0</v>
          </cell>
          <cell r="D200">
            <v>0</v>
          </cell>
          <cell r="E200">
            <v>3000</v>
          </cell>
          <cell r="F200">
            <v>0</v>
          </cell>
        </row>
        <row r="201">
          <cell r="A201" t="str">
            <v>ZK102.K201.C140</v>
          </cell>
          <cell r="B201" t="str">
            <v>ZK102</v>
          </cell>
          <cell r="C201">
            <v>0</v>
          </cell>
          <cell r="D201">
            <v>2810</v>
          </cell>
          <cell r="E201">
            <v>0</v>
          </cell>
          <cell r="F201">
            <v>0</v>
          </cell>
        </row>
        <row r="202">
          <cell r="A202" t="str">
            <v>ZK102.K201.C320</v>
          </cell>
          <cell r="B202" t="str">
            <v>ZK102</v>
          </cell>
          <cell r="C202">
            <v>0</v>
          </cell>
          <cell r="D202">
            <v>0</v>
          </cell>
          <cell r="E202">
            <v>500</v>
          </cell>
          <cell r="F202">
            <v>0</v>
          </cell>
        </row>
        <row r="203">
          <cell r="A203" t="str">
            <v>ZK102.K201.C395</v>
          </cell>
          <cell r="B203" t="str">
            <v>ZK102</v>
          </cell>
          <cell r="C203">
            <v>0</v>
          </cell>
          <cell r="D203">
            <v>0</v>
          </cell>
          <cell r="E203">
            <v>9071.6</v>
          </cell>
          <cell r="F203">
            <v>0</v>
          </cell>
        </row>
        <row r="204">
          <cell r="A204" t="str">
            <v>ZK102.K201.C396</v>
          </cell>
          <cell r="B204" t="str">
            <v>ZK102</v>
          </cell>
          <cell r="C204">
            <v>0</v>
          </cell>
          <cell r="D204">
            <v>0</v>
          </cell>
          <cell r="E204">
            <v>32500</v>
          </cell>
          <cell r="F204">
            <v>0</v>
          </cell>
        </row>
        <row r="205">
          <cell r="A205" t="str">
            <v>ZK102.K201.C700</v>
          </cell>
          <cell r="B205" t="str">
            <v>ZK102</v>
          </cell>
          <cell r="C205">
            <v>0</v>
          </cell>
          <cell r="D205">
            <v>0</v>
          </cell>
          <cell r="E205">
            <v>128.62</v>
          </cell>
          <cell r="F205">
            <v>0</v>
          </cell>
        </row>
        <row r="206">
          <cell r="A206" t="str">
            <v>ZK102.K202.0000</v>
          </cell>
          <cell r="B206" t="str">
            <v>ZK102</v>
          </cell>
          <cell r="C206">
            <v>0</v>
          </cell>
          <cell r="D206">
            <v>875</v>
          </cell>
          <cell r="E206">
            <v>900</v>
          </cell>
          <cell r="F206">
            <v>0</v>
          </cell>
        </row>
        <row r="207">
          <cell r="A207" t="str">
            <v>ZK102.K202.C030</v>
          </cell>
          <cell r="B207" t="str">
            <v>ZK102</v>
          </cell>
          <cell r="C207">
            <v>0</v>
          </cell>
          <cell r="D207">
            <v>150</v>
          </cell>
          <cell r="E207">
            <v>0</v>
          </cell>
          <cell r="F207">
            <v>0</v>
          </cell>
        </row>
        <row r="208">
          <cell r="A208" t="str">
            <v>ZK102.K202.C031</v>
          </cell>
          <cell r="B208" t="str">
            <v>ZK102</v>
          </cell>
          <cell r="C208">
            <v>0</v>
          </cell>
          <cell r="D208">
            <v>0</v>
          </cell>
          <cell r="E208">
            <v>17850</v>
          </cell>
          <cell r="F208">
            <v>0</v>
          </cell>
        </row>
        <row r="209">
          <cell r="A209" t="str">
            <v>ZK102.K202.C396</v>
          </cell>
          <cell r="B209" t="str">
            <v>ZK102</v>
          </cell>
          <cell r="C209">
            <v>0</v>
          </cell>
          <cell r="D209">
            <v>0</v>
          </cell>
          <cell r="E209">
            <v>10639.31</v>
          </cell>
          <cell r="F209">
            <v>0</v>
          </cell>
        </row>
        <row r="210">
          <cell r="A210" t="str">
            <v>ZK102.K202.C530</v>
          </cell>
          <cell r="B210" t="str">
            <v>ZK102</v>
          </cell>
          <cell r="C210">
            <v>0</v>
          </cell>
          <cell r="D210">
            <v>0</v>
          </cell>
          <cell r="E210">
            <v>40000</v>
          </cell>
          <cell r="F210">
            <v>5000</v>
          </cell>
        </row>
        <row r="211">
          <cell r="A211" t="str">
            <v>ZK102.K203.0000</v>
          </cell>
          <cell r="B211" t="str">
            <v>ZK102</v>
          </cell>
          <cell r="C211">
            <v>0</v>
          </cell>
          <cell r="D211">
            <v>142.5</v>
          </cell>
          <cell r="E211">
            <v>0</v>
          </cell>
          <cell r="F211">
            <v>0</v>
          </cell>
        </row>
        <row r="212">
          <cell r="A212" t="str">
            <v>ZK102.K203.C100</v>
          </cell>
          <cell r="B212" t="str">
            <v>ZK102</v>
          </cell>
          <cell r="C212">
            <v>0</v>
          </cell>
          <cell r="D212">
            <v>0</v>
          </cell>
          <cell r="E212">
            <v>25</v>
          </cell>
          <cell r="F212">
            <v>0</v>
          </cell>
        </row>
        <row r="213">
          <cell r="A213" t="str">
            <v>ZK102.K203.C140</v>
          </cell>
          <cell r="B213" t="str">
            <v>ZK102</v>
          </cell>
          <cell r="C213">
            <v>0</v>
          </cell>
          <cell r="D213">
            <v>166.4</v>
          </cell>
          <cell r="E213">
            <v>0</v>
          </cell>
          <cell r="F213">
            <v>0</v>
          </cell>
        </row>
        <row r="214">
          <cell r="A214" t="str">
            <v>ZK102.K203.C181</v>
          </cell>
          <cell r="B214" t="str">
            <v>ZK102</v>
          </cell>
          <cell r="C214">
            <v>0</v>
          </cell>
          <cell r="D214">
            <v>0</v>
          </cell>
          <cell r="E214">
            <v>194.26</v>
          </cell>
          <cell r="F214">
            <v>0</v>
          </cell>
        </row>
        <row r="215">
          <cell r="A215" t="str">
            <v>ZK102.K203.C301</v>
          </cell>
          <cell r="B215" t="str">
            <v>ZK102</v>
          </cell>
          <cell r="C215">
            <v>0</v>
          </cell>
          <cell r="D215">
            <v>0</v>
          </cell>
          <cell r="E215">
            <v>31.45</v>
          </cell>
          <cell r="F215">
            <v>0</v>
          </cell>
        </row>
        <row r="216">
          <cell r="A216" t="str">
            <v>ZK102.K203.I001</v>
          </cell>
          <cell r="B216" t="str">
            <v>ZK102</v>
          </cell>
          <cell r="C216">
            <v>0</v>
          </cell>
          <cell r="D216">
            <v>0</v>
          </cell>
          <cell r="E216">
            <v>0.05</v>
          </cell>
          <cell r="F216">
            <v>0</v>
          </cell>
        </row>
        <row r="217">
          <cell r="A217" t="str">
            <v>ZK102.K244.C140</v>
          </cell>
          <cell r="B217" t="str">
            <v>ZK102</v>
          </cell>
          <cell r="C217">
            <v>0</v>
          </cell>
          <cell r="D217">
            <v>0</v>
          </cell>
          <cell r="E217">
            <v>2.5</v>
          </cell>
          <cell r="F217">
            <v>0</v>
          </cell>
        </row>
        <row r="218">
          <cell r="A218" t="str">
            <v>ZK102.K270.C350</v>
          </cell>
          <cell r="B218" t="str">
            <v>ZK102</v>
          </cell>
          <cell r="C218">
            <v>0</v>
          </cell>
          <cell r="D218">
            <v>0</v>
          </cell>
          <cell r="E218">
            <v>85.5</v>
          </cell>
          <cell r="F218">
            <v>0</v>
          </cell>
        </row>
        <row r="219">
          <cell r="A219" t="str">
            <v>ZK102.K299.C020</v>
          </cell>
          <cell r="B219" t="str">
            <v>ZK102</v>
          </cell>
          <cell r="C219">
            <v>0</v>
          </cell>
          <cell r="D219">
            <v>0</v>
          </cell>
          <cell r="E219">
            <v>100</v>
          </cell>
          <cell r="F219">
            <v>0</v>
          </cell>
        </row>
        <row r="220">
          <cell r="A220" t="str">
            <v>ZK103.K005.C360</v>
          </cell>
          <cell r="B220" t="str">
            <v>ZK103</v>
          </cell>
          <cell r="C220">
            <v>0</v>
          </cell>
          <cell r="D220">
            <v>0</v>
          </cell>
          <cell r="E220">
            <v>-2000</v>
          </cell>
          <cell r="F220">
            <v>0</v>
          </cell>
        </row>
        <row r="221">
          <cell r="A221" t="str">
            <v>ZK103.K115.0000</v>
          </cell>
          <cell r="B221" t="str">
            <v>ZK103</v>
          </cell>
          <cell r="C221">
            <v>0</v>
          </cell>
          <cell r="D221">
            <v>154.08000000000001</v>
          </cell>
          <cell r="E221">
            <v>0</v>
          </cell>
          <cell r="F221">
            <v>0</v>
          </cell>
        </row>
        <row r="222">
          <cell r="A222" t="str">
            <v>ZK103.K115.C020</v>
          </cell>
          <cell r="B222" t="str">
            <v>ZK103</v>
          </cell>
          <cell r="C222">
            <v>0</v>
          </cell>
          <cell r="D222">
            <v>16.61</v>
          </cell>
          <cell r="E222">
            <v>311.76</v>
          </cell>
          <cell r="F222">
            <v>0</v>
          </cell>
        </row>
        <row r="223">
          <cell r="A223" t="str">
            <v>ZK103.K116.C020</v>
          </cell>
          <cell r="B223" t="str">
            <v>ZK103</v>
          </cell>
          <cell r="C223">
            <v>0</v>
          </cell>
          <cell r="D223">
            <v>81.67</v>
          </cell>
          <cell r="E223">
            <v>0</v>
          </cell>
          <cell r="F223">
            <v>0</v>
          </cell>
        </row>
        <row r="224">
          <cell r="A224" t="str">
            <v>ZK103.K116.C140</v>
          </cell>
          <cell r="B224" t="str">
            <v>ZK103</v>
          </cell>
          <cell r="C224">
            <v>0</v>
          </cell>
          <cell r="D224">
            <v>0</v>
          </cell>
          <cell r="E224">
            <v>4983</v>
          </cell>
          <cell r="F224">
            <v>0</v>
          </cell>
        </row>
        <row r="225">
          <cell r="A225" t="str">
            <v>ZK103.K116.C181</v>
          </cell>
          <cell r="B225" t="str">
            <v>ZK103</v>
          </cell>
          <cell r="C225">
            <v>0</v>
          </cell>
          <cell r="D225">
            <v>0</v>
          </cell>
          <cell r="E225">
            <v>0</v>
          </cell>
          <cell r="F225">
            <v>0</v>
          </cell>
        </row>
        <row r="226">
          <cell r="A226" t="str">
            <v>ZK103.K116.C350</v>
          </cell>
          <cell r="B226" t="str">
            <v>ZK103</v>
          </cell>
          <cell r="C226">
            <v>0</v>
          </cell>
          <cell r="D226">
            <v>0</v>
          </cell>
          <cell r="E226">
            <v>64.17</v>
          </cell>
          <cell r="F226">
            <v>0</v>
          </cell>
        </row>
        <row r="227">
          <cell r="A227" t="str">
            <v>ZK103.K161.C019</v>
          </cell>
          <cell r="B227" t="str">
            <v>ZK103</v>
          </cell>
          <cell r="C227">
            <v>0</v>
          </cell>
          <cell r="D227">
            <v>0</v>
          </cell>
          <cell r="E227">
            <v>142024</v>
          </cell>
          <cell r="F227">
            <v>0</v>
          </cell>
        </row>
        <row r="228">
          <cell r="A228" t="str">
            <v>ZK103.K161.C020</v>
          </cell>
          <cell r="B228" t="str">
            <v>ZK103</v>
          </cell>
          <cell r="C228">
            <v>0</v>
          </cell>
          <cell r="D228">
            <v>0</v>
          </cell>
          <cell r="E228">
            <v>0</v>
          </cell>
          <cell r="F228">
            <v>0</v>
          </cell>
        </row>
        <row r="229">
          <cell r="A229" t="str">
            <v>ZK103.K161.C030</v>
          </cell>
          <cell r="B229" t="str">
            <v>ZK103</v>
          </cell>
          <cell r="C229">
            <v>0</v>
          </cell>
          <cell r="D229">
            <v>13200</v>
          </cell>
          <cell r="E229">
            <v>77101.59</v>
          </cell>
          <cell r="F229">
            <v>96198.41</v>
          </cell>
        </row>
        <row r="230">
          <cell r="A230" t="str">
            <v>ZK103.K161.C140</v>
          </cell>
          <cell r="B230" t="str">
            <v>ZK103</v>
          </cell>
          <cell r="C230">
            <v>0</v>
          </cell>
          <cell r="D230">
            <v>0</v>
          </cell>
          <cell r="E230">
            <v>74747.12</v>
          </cell>
          <cell r="F230">
            <v>0</v>
          </cell>
        </row>
        <row r="231">
          <cell r="A231" t="str">
            <v>ZK103.K161.C150</v>
          </cell>
          <cell r="B231" t="str">
            <v>ZK103</v>
          </cell>
          <cell r="C231">
            <v>0</v>
          </cell>
          <cell r="D231">
            <v>0</v>
          </cell>
          <cell r="E231">
            <v>9500</v>
          </cell>
          <cell r="F231">
            <v>16500</v>
          </cell>
        </row>
        <row r="232">
          <cell r="A232" t="str">
            <v>ZK103.K161.C500</v>
          </cell>
          <cell r="B232" t="str">
            <v>ZK103</v>
          </cell>
          <cell r="C232">
            <v>0</v>
          </cell>
          <cell r="D232">
            <v>0</v>
          </cell>
          <cell r="E232">
            <v>2801.63</v>
          </cell>
          <cell r="F232">
            <v>83.329999999999984</v>
          </cell>
        </row>
        <row r="233">
          <cell r="A233" t="str">
            <v>ZK103.K161.I001</v>
          </cell>
          <cell r="B233" t="str">
            <v>ZK103</v>
          </cell>
          <cell r="C233">
            <v>0</v>
          </cell>
          <cell r="D233">
            <v>0</v>
          </cell>
          <cell r="E233">
            <v>4550</v>
          </cell>
          <cell r="F233">
            <v>0</v>
          </cell>
        </row>
        <row r="234">
          <cell r="A234" t="str">
            <v>ZK103.K223.C019</v>
          </cell>
          <cell r="B234" t="str">
            <v>ZK103</v>
          </cell>
          <cell r="C234">
            <v>0</v>
          </cell>
          <cell r="D234">
            <v>0</v>
          </cell>
          <cell r="E234">
            <v>120921.15</v>
          </cell>
          <cell r="F234">
            <v>0</v>
          </cell>
        </row>
        <row r="235">
          <cell r="A235" t="str">
            <v>ZK103.K223.C020</v>
          </cell>
          <cell r="B235" t="str">
            <v>ZK103</v>
          </cell>
          <cell r="C235">
            <v>0</v>
          </cell>
          <cell r="D235">
            <v>0</v>
          </cell>
          <cell r="E235">
            <v>150669.72</v>
          </cell>
          <cell r="F235">
            <v>0</v>
          </cell>
        </row>
        <row r="236">
          <cell r="A236" t="str">
            <v>ZK103.K223.C031</v>
          </cell>
          <cell r="B236" t="str">
            <v>ZK103</v>
          </cell>
          <cell r="C236">
            <v>0</v>
          </cell>
          <cell r="D236">
            <v>0</v>
          </cell>
          <cell r="E236">
            <v>12000</v>
          </cell>
          <cell r="F236">
            <v>1000</v>
          </cell>
        </row>
        <row r="237">
          <cell r="A237" t="str">
            <v>ZK103.K223.C140</v>
          </cell>
          <cell r="B237" t="str">
            <v>ZK103</v>
          </cell>
          <cell r="C237">
            <v>0</v>
          </cell>
          <cell r="D237">
            <v>0</v>
          </cell>
          <cell r="E237">
            <v>49560.44</v>
          </cell>
          <cell r="F237">
            <v>0</v>
          </cell>
        </row>
        <row r="238">
          <cell r="A238" t="str">
            <v>ZK103.K223.C181</v>
          </cell>
          <cell r="B238" t="str">
            <v>ZK103</v>
          </cell>
          <cell r="C238">
            <v>0</v>
          </cell>
          <cell r="D238">
            <v>0</v>
          </cell>
          <cell r="E238">
            <v>3166</v>
          </cell>
          <cell r="F238">
            <v>5334</v>
          </cell>
        </row>
        <row r="239">
          <cell r="A239" t="str">
            <v>ZK103.K223.C290</v>
          </cell>
          <cell r="B239" t="str">
            <v>ZK103</v>
          </cell>
          <cell r="C239">
            <v>0</v>
          </cell>
          <cell r="D239">
            <v>0</v>
          </cell>
          <cell r="E239">
            <v>6250</v>
          </cell>
          <cell r="F239">
            <v>16410</v>
          </cell>
        </row>
        <row r="240">
          <cell r="A240" t="str">
            <v>ZK103.K223.C320</v>
          </cell>
          <cell r="B240" t="str">
            <v>ZK103</v>
          </cell>
          <cell r="C240">
            <v>0</v>
          </cell>
          <cell r="D240">
            <v>0</v>
          </cell>
          <cell r="E240">
            <v>7500</v>
          </cell>
          <cell r="F240">
            <v>2500</v>
          </cell>
        </row>
        <row r="241">
          <cell r="A241" t="str">
            <v>ZK103.K224.I001</v>
          </cell>
          <cell r="B241" t="str">
            <v>ZK103</v>
          </cell>
          <cell r="C241">
            <v>0</v>
          </cell>
          <cell r="D241">
            <v>0</v>
          </cell>
          <cell r="E241">
            <v>3358.01</v>
          </cell>
          <cell r="F241">
            <v>122</v>
          </cell>
        </row>
        <row r="242">
          <cell r="A242" t="str">
            <v>ZK103.K225.0000</v>
          </cell>
          <cell r="B242" t="str">
            <v>ZK103</v>
          </cell>
          <cell r="C242">
            <v>0</v>
          </cell>
          <cell r="D242">
            <v>0</v>
          </cell>
          <cell r="E242">
            <v>6.45</v>
          </cell>
          <cell r="F242">
            <v>0</v>
          </cell>
        </row>
        <row r="243">
          <cell r="A243" t="str">
            <v>ZK103.K225.C020</v>
          </cell>
          <cell r="B243" t="str">
            <v>ZK103</v>
          </cell>
          <cell r="C243">
            <v>0</v>
          </cell>
          <cell r="D243">
            <v>0</v>
          </cell>
          <cell r="E243">
            <v>9033.56</v>
          </cell>
          <cell r="F243">
            <v>6011.07</v>
          </cell>
        </row>
        <row r="244">
          <cell r="A244" t="str">
            <v>ZK103.K225.C140</v>
          </cell>
          <cell r="B244" t="str">
            <v>ZK103</v>
          </cell>
          <cell r="C244">
            <v>0</v>
          </cell>
          <cell r="D244">
            <v>0</v>
          </cell>
          <cell r="E244">
            <v>13391.1</v>
          </cell>
          <cell r="F244">
            <v>0</v>
          </cell>
        </row>
        <row r="245">
          <cell r="A245" t="str">
            <v>ZK103.K225.C230</v>
          </cell>
          <cell r="B245" t="str">
            <v>ZK103</v>
          </cell>
          <cell r="C245">
            <v>0</v>
          </cell>
          <cell r="D245">
            <v>0</v>
          </cell>
          <cell r="E245">
            <v>35.6</v>
          </cell>
          <cell r="F245">
            <v>0</v>
          </cell>
        </row>
        <row r="246">
          <cell r="A246" t="str">
            <v>ZK103.K225.I001</v>
          </cell>
          <cell r="B246" t="str">
            <v>ZK103</v>
          </cell>
          <cell r="C246">
            <v>0</v>
          </cell>
          <cell r="D246">
            <v>0</v>
          </cell>
          <cell r="E246">
            <v>13133.44</v>
          </cell>
          <cell r="F246">
            <v>96.5</v>
          </cell>
        </row>
        <row r="247">
          <cell r="A247" t="str">
            <v>ZK103.K226.C020</v>
          </cell>
          <cell r="B247" t="str">
            <v>ZK103</v>
          </cell>
          <cell r="C247">
            <v>0</v>
          </cell>
          <cell r="D247">
            <v>0</v>
          </cell>
          <cell r="E247">
            <v>115279.98</v>
          </cell>
          <cell r="F247">
            <v>0</v>
          </cell>
        </row>
        <row r="248">
          <cell r="A248" t="str">
            <v>ZK103.K226.C181</v>
          </cell>
          <cell r="B248" t="str">
            <v>ZK103</v>
          </cell>
          <cell r="C248">
            <v>0</v>
          </cell>
          <cell r="D248">
            <v>0</v>
          </cell>
          <cell r="E248">
            <v>2000</v>
          </cell>
          <cell r="F248">
            <v>7500</v>
          </cell>
        </row>
        <row r="249">
          <cell r="A249" t="str">
            <v>ZK103.K226.C320</v>
          </cell>
          <cell r="B249" t="str">
            <v>ZK103</v>
          </cell>
          <cell r="C249">
            <v>0</v>
          </cell>
          <cell r="D249">
            <v>0</v>
          </cell>
          <cell r="E249">
            <v>3200</v>
          </cell>
          <cell r="F249">
            <v>800</v>
          </cell>
        </row>
        <row r="250">
          <cell r="A250" t="str">
            <v>ZK103.K226.I001</v>
          </cell>
          <cell r="B250" t="str">
            <v>ZK103</v>
          </cell>
          <cell r="C250">
            <v>0</v>
          </cell>
          <cell r="D250">
            <v>0</v>
          </cell>
          <cell r="E250">
            <v>7500</v>
          </cell>
          <cell r="F250">
            <v>0</v>
          </cell>
        </row>
        <row r="251">
          <cell r="A251" t="str">
            <v>ZK103.K227.C009</v>
          </cell>
          <cell r="B251" t="str">
            <v>ZK103</v>
          </cell>
          <cell r="C251">
            <v>0</v>
          </cell>
          <cell r="D251">
            <v>0</v>
          </cell>
          <cell r="E251">
            <v>157.30000000000001</v>
          </cell>
          <cell r="F251">
            <v>0</v>
          </cell>
        </row>
        <row r="252">
          <cell r="A252" t="str">
            <v>ZK103.K227.C020</v>
          </cell>
          <cell r="B252" t="str">
            <v>ZK103</v>
          </cell>
          <cell r="C252">
            <v>0</v>
          </cell>
          <cell r="D252">
            <v>0</v>
          </cell>
          <cell r="E252">
            <v>51312.73</v>
          </cell>
          <cell r="F252">
            <v>1275</v>
          </cell>
        </row>
        <row r="253">
          <cell r="A253" t="str">
            <v>ZK103.K227.C235</v>
          </cell>
          <cell r="B253" t="str">
            <v>ZK103</v>
          </cell>
          <cell r="C253">
            <v>0</v>
          </cell>
          <cell r="D253">
            <v>0</v>
          </cell>
          <cell r="E253">
            <v>0</v>
          </cell>
          <cell r="F253">
            <v>45.83</v>
          </cell>
        </row>
        <row r="254">
          <cell r="A254" t="str">
            <v>ZK103.K227.C397</v>
          </cell>
          <cell r="B254" t="str">
            <v>ZK103</v>
          </cell>
          <cell r="C254">
            <v>0</v>
          </cell>
          <cell r="D254">
            <v>0</v>
          </cell>
          <cell r="E254">
            <v>38.200000000000003</v>
          </cell>
          <cell r="F254">
            <v>0</v>
          </cell>
        </row>
        <row r="255">
          <cell r="A255" t="str">
            <v>ZK103.K227.C560</v>
          </cell>
          <cell r="B255" t="str">
            <v>ZK103</v>
          </cell>
          <cell r="C255">
            <v>0</v>
          </cell>
          <cell r="D255">
            <v>0</v>
          </cell>
          <cell r="E255">
            <v>4726.38</v>
          </cell>
          <cell r="F255">
            <v>0</v>
          </cell>
        </row>
        <row r="256">
          <cell r="A256" t="str">
            <v>ZK103.K227.C700</v>
          </cell>
          <cell r="B256" t="str">
            <v>ZK103</v>
          </cell>
          <cell r="C256">
            <v>0</v>
          </cell>
          <cell r="D256">
            <v>0</v>
          </cell>
          <cell r="E256">
            <v>1404</v>
          </cell>
          <cell r="F256">
            <v>0</v>
          </cell>
        </row>
        <row r="257">
          <cell r="A257" t="str">
            <v>ZK103.K227.I001</v>
          </cell>
          <cell r="B257" t="str">
            <v>ZK103</v>
          </cell>
          <cell r="C257">
            <v>0</v>
          </cell>
          <cell r="D257">
            <v>0</v>
          </cell>
          <cell r="E257">
            <v>1611.93</v>
          </cell>
          <cell r="F257">
            <v>0</v>
          </cell>
        </row>
        <row r="258">
          <cell r="A258" t="str">
            <v>ZK104.K115.C235</v>
          </cell>
          <cell r="B258" t="str">
            <v>ZK104</v>
          </cell>
          <cell r="C258">
            <v>0</v>
          </cell>
          <cell r="D258">
            <v>0</v>
          </cell>
          <cell r="E258">
            <v>740.1</v>
          </cell>
          <cell r="F258">
            <v>748.05000000000007</v>
          </cell>
        </row>
        <row r="259">
          <cell r="A259" t="str">
            <v>ZK104.K116.C235</v>
          </cell>
          <cell r="B259" t="str">
            <v>ZK104</v>
          </cell>
          <cell r="C259">
            <v>0</v>
          </cell>
          <cell r="D259">
            <v>0</v>
          </cell>
          <cell r="E259">
            <v>1249.3599999999999</v>
          </cell>
          <cell r="F259">
            <v>607.83000000000004</v>
          </cell>
        </row>
        <row r="260">
          <cell r="A260" t="str">
            <v>ZK104.K121.C700</v>
          </cell>
          <cell r="B260" t="str">
            <v>ZK104</v>
          </cell>
          <cell r="C260">
            <v>0</v>
          </cell>
          <cell r="D260">
            <v>0</v>
          </cell>
          <cell r="E260">
            <v>1000</v>
          </cell>
          <cell r="F260">
            <v>0</v>
          </cell>
        </row>
        <row r="261">
          <cell r="A261" t="str">
            <v>ZK104.K133.C235</v>
          </cell>
          <cell r="B261" t="str">
            <v>ZK104</v>
          </cell>
          <cell r="C261">
            <v>0</v>
          </cell>
          <cell r="D261">
            <v>0</v>
          </cell>
          <cell r="E261">
            <v>1.74</v>
          </cell>
          <cell r="F261">
            <v>0</v>
          </cell>
        </row>
        <row r="262">
          <cell r="A262" t="str">
            <v>ZK104.K135.I002</v>
          </cell>
          <cell r="B262" t="str">
            <v>ZK104</v>
          </cell>
          <cell r="C262">
            <v>0</v>
          </cell>
          <cell r="D262">
            <v>0</v>
          </cell>
          <cell r="E262">
            <v>150</v>
          </cell>
          <cell r="F262">
            <v>0</v>
          </cell>
        </row>
        <row r="263">
          <cell r="A263" t="str">
            <v>ZK104.K223.C330</v>
          </cell>
          <cell r="B263" t="str">
            <v>ZK104</v>
          </cell>
          <cell r="C263">
            <v>0</v>
          </cell>
          <cell r="D263">
            <v>0</v>
          </cell>
          <cell r="E263">
            <v>0</v>
          </cell>
          <cell r="F263">
            <v>0</v>
          </cell>
        </row>
        <row r="264">
          <cell r="A264" t="str">
            <v>ZK104.K231.C020</v>
          </cell>
          <cell r="B264" t="str">
            <v>ZK104</v>
          </cell>
          <cell r="C264">
            <v>0</v>
          </cell>
          <cell r="D264">
            <v>0</v>
          </cell>
          <cell r="E264">
            <v>9034.2000000000007</v>
          </cell>
          <cell r="F264">
            <v>0</v>
          </cell>
        </row>
        <row r="265">
          <cell r="A265" t="str">
            <v>ZK104.K232.C235</v>
          </cell>
          <cell r="B265" t="str">
            <v>ZK104</v>
          </cell>
          <cell r="C265">
            <v>0</v>
          </cell>
          <cell r="D265">
            <v>0</v>
          </cell>
          <cell r="E265">
            <v>4600</v>
          </cell>
          <cell r="F265">
            <v>4400</v>
          </cell>
        </row>
        <row r="266">
          <cell r="A266" t="str">
            <v>ZK104.K232.C330</v>
          </cell>
          <cell r="B266" t="str">
            <v>ZK104</v>
          </cell>
          <cell r="C266">
            <v>0</v>
          </cell>
          <cell r="D266">
            <v>0</v>
          </cell>
          <cell r="E266">
            <v>0</v>
          </cell>
          <cell r="F266">
            <v>5100</v>
          </cell>
        </row>
        <row r="267">
          <cell r="A267" t="str">
            <v>ZK104.K232.C700</v>
          </cell>
          <cell r="B267" t="str">
            <v>ZK104</v>
          </cell>
          <cell r="C267">
            <v>0</v>
          </cell>
          <cell r="D267">
            <v>0</v>
          </cell>
          <cell r="E267">
            <v>16795</v>
          </cell>
          <cell r="F267">
            <v>0</v>
          </cell>
        </row>
        <row r="268">
          <cell r="A268" t="str">
            <v>ZK104.K233.C320</v>
          </cell>
          <cell r="B268" t="str">
            <v>ZK104</v>
          </cell>
          <cell r="C268">
            <v>0</v>
          </cell>
          <cell r="D268">
            <v>0</v>
          </cell>
          <cell r="E268">
            <v>3779.07</v>
          </cell>
          <cell r="F268">
            <v>159.13999999999999</v>
          </cell>
        </row>
        <row r="269">
          <cell r="A269" t="str">
            <v>ZK104.K233.C330</v>
          </cell>
          <cell r="B269" t="str">
            <v>ZK104</v>
          </cell>
          <cell r="C269">
            <v>0</v>
          </cell>
          <cell r="D269">
            <v>0</v>
          </cell>
          <cell r="E269">
            <v>1870</v>
          </cell>
          <cell r="F269">
            <v>6349.3</v>
          </cell>
        </row>
        <row r="270">
          <cell r="A270" t="str">
            <v>ZK104.K233.C555</v>
          </cell>
          <cell r="B270" t="str">
            <v>ZK104</v>
          </cell>
          <cell r="C270">
            <v>0</v>
          </cell>
          <cell r="D270">
            <v>0</v>
          </cell>
          <cell r="E270">
            <v>139.82</v>
          </cell>
          <cell r="F270">
            <v>0</v>
          </cell>
        </row>
        <row r="271">
          <cell r="A271" t="str">
            <v>ZK105.K237.C300</v>
          </cell>
          <cell r="B271" t="str">
            <v>ZK105</v>
          </cell>
          <cell r="C271">
            <v>0</v>
          </cell>
          <cell r="D271">
            <v>0</v>
          </cell>
          <cell r="E271">
            <v>0</v>
          </cell>
          <cell r="F271">
            <v>1050</v>
          </cell>
        </row>
        <row r="272">
          <cell r="A272" t="str">
            <v>ZK105.K237.I003</v>
          </cell>
          <cell r="B272" t="str">
            <v>ZK105</v>
          </cell>
          <cell r="C272">
            <v>0</v>
          </cell>
          <cell r="D272">
            <v>0</v>
          </cell>
          <cell r="E272">
            <v>3300</v>
          </cell>
          <cell r="F272">
            <v>0</v>
          </cell>
        </row>
        <row r="273">
          <cell r="A273" t="str">
            <v>ZK105.K238.C300</v>
          </cell>
          <cell r="B273" t="str">
            <v>ZK105</v>
          </cell>
          <cell r="C273">
            <v>0</v>
          </cell>
          <cell r="D273">
            <v>0</v>
          </cell>
          <cell r="E273">
            <v>247.8</v>
          </cell>
          <cell r="F273">
            <v>210</v>
          </cell>
        </row>
        <row r="274">
          <cell r="A274" t="str">
            <v>ZK105.K238.I003</v>
          </cell>
          <cell r="B274" t="str">
            <v>ZK105</v>
          </cell>
          <cell r="C274">
            <v>0</v>
          </cell>
          <cell r="D274">
            <v>0</v>
          </cell>
          <cell r="E274">
            <v>2851.57</v>
          </cell>
          <cell r="F274">
            <v>0</v>
          </cell>
        </row>
        <row r="275">
          <cell r="A275" t="str">
            <v>ZK105.K239.C300</v>
          </cell>
          <cell r="B275" t="str">
            <v>ZK105</v>
          </cell>
          <cell r="C275">
            <v>0</v>
          </cell>
          <cell r="D275">
            <v>0</v>
          </cell>
          <cell r="E275">
            <v>2000</v>
          </cell>
          <cell r="F275">
            <v>1000</v>
          </cell>
        </row>
        <row r="276">
          <cell r="A276" t="str">
            <v>ZK105.K239.I003</v>
          </cell>
          <cell r="B276" t="str">
            <v>ZK105</v>
          </cell>
          <cell r="C276">
            <v>0</v>
          </cell>
          <cell r="D276">
            <v>0</v>
          </cell>
          <cell r="E276">
            <v>0</v>
          </cell>
          <cell r="F276">
            <v>1200</v>
          </cell>
        </row>
        <row r="277">
          <cell r="A277" t="str">
            <v>ZK106.K005.C390</v>
          </cell>
          <cell r="B277" t="str">
            <v>ZK106</v>
          </cell>
          <cell r="C277">
            <v>0</v>
          </cell>
          <cell r="D277">
            <v>0</v>
          </cell>
          <cell r="E277">
            <v>-5566</v>
          </cell>
          <cell r="F277">
            <v>0</v>
          </cell>
        </row>
        <row r="278">
          <cell r="A278" t="str">
            <v>ZK106.K107.C390</v>
          </cell>
          <cell r="B278" t="str">
            <v>ZK106</v>
          </cell>
          <cell r="C278">
            <v>0</v>
          </cell>
          <cell r="D278">
            <v>0</v>
          </cell>
          <cell r="E278">
            <v>1195</v>
          </cell>
          <cell r="F278">
            <v>0</v>
          </cell>
        </row>
        <row r="279">
          <cell r="A279" t="str">
            <v>ZK106.K115.C031</v>
          </cell>
          <cell r="B279" t="str">
            <v>ZK106</v>
          </cell>
          <cell r="C279">
            <v>0</v>
          </cell>
          <cell r="D279">
            <v>0</v>
          </cell>
          <cell r="E279">
            <v>18.2</v>
          </cell>
          <cell r="F279">
            <v>0</v>
          </cell>
        </row>
        <row r="280">
          <cell r="A280" t="str">
            <v>ZK106.K115.C100</v>
          </cell>
          <cell r="B280" t="str">
            <v>ZK106</v>
          </cell>
          <cell r="C280">
            <v>0</v>
          </cell>
          <cell r="D280">
            <v>0</v>
          </cell>
          <cell r="E280">
            <v>24.37</v>
          </cell>
          <cell r="F280">
            <v>0</v>
          </cell>
        </row>
        <row r="281">
          <cell r="A281" t="str">
            <v>ZK106.K115.C230</v>
          </cell>
          <cell r="B281" t="str">
            <v>ZK106</v>
          </cell>
          <cell r="C281">
            <v>0</v>
          </cell>
          <cell r="D281">
            <v>0</v>
          </cell>
          <cell r="E281">
            <v>6.2</v>
          </cell>
          <cell r="F281">
            <v>0</v>
          </cell>
        </row>
        <row r="282">
          <cell r="A282" t="str">
            <v>ZK106.K115.C390</v>
          </cell>
          <cell r="B282" t="str">
            <v>ZK106</v>
          </cell>
          <cell r="C282">
            <v>0</v>
          </cell>
          <cell r="D282">
            <v>0</v>
          </cell>
          <cell r="E282">
            <v>15.3</v>
          </cell>
          <cell r="F282">
            <v>0</v>
          </cell>
        </row>
        <row r="283">
          <cell r="A283" t="str">
            <v>ZK106.K117.C031</v>
          </cell>
          <cell r="B283" t="str">
            <v>ZK106</v>
          </cell>
          <cell r="C283">
            <v>0</v>
          </cell>
          <cell r="D283">
            <v>0</v>
          </cell>
          <cell r="E283">
            <v>155.6</v>
          </cell>
          <cell r="F283">
            <v>0</v>
          </cell>
        </row>
        <row r="284">
          <cell r="A284" t="str">
            <v>ZK106.K120.C390</v>
          </cell>
          <cell r="B284" t="str">
            <v>ZK106</v>
          </cell>
          <cell r="C284">
            <v>0</v>
          </cell>
          <cell r="D284">
            <v>0</v>
          </cell>
          <cell r="E284">
            <v>2.1</v>
          </cell>
          <cell r="F284">
            <v>0</v>
          </cell>
        </row>
        <row r="285">
          <cell r="A285" t="str">
            <v>ZK106.K128.C020</v>
          </cell>
          <cell r="B285" t="str">
            <v>ZK106</v>
          </cell>
          <cell r="C285">
            <v>0</v>
          </cell>
          <cell r="D285">
            <v>0</v>
          </cell>
          <cell r="E285">
            <v>58636.03</v>
          </cell>
          <cell r="F285">
            <v>0</v>
          </cell>
        </row>
        <row r="286">
          <cell r="A286" t="str">
            <v>ZK106.K128.C235</v>
          </cell>
          <cell r="B286" t="str">
            <v>ZK106</v>
          </cell>
          <cell r="C286">
            <v>0</v>
          </cell>
          <cell r="D286">
            <v>0</v>
          </cell>
          <cell r="E286">
            <v>168.5</v>
          </cell>
          <cell r="F286">
            <v>0</v>
          </cell>
        </row>
        <row r="287">
          <cell r="A287" t="str">
            <v>ZK106.K129.C390</v>
          </cell>
          <cell r="B287" t="str">
            <v>ZK106</v>
          </cell>
          <cell r="C287">
            <v>0</v>
          </cell>
          <cell r="D287">
            <v>0</v>
          </cell>
          <cell r="E287">
            <v>472.95</v>
          </cell>
          <cell r="F287">
            <v>0</v>
          </cell>
        </row>
        <row r="288">
          <cell r="A288" t="str">
            <v>ZK106.K130.C390</v>
          </cell>
          <cell r="B288" t="str">
            <v>ZK106</v>
          </cell>
          <cell r="C288">
            <v>0</v>
          </cell>
          <cell r="D288">
            <v>0</v>
          </cell>
          <cell r="E288">
            <v>5.79</v>
          </cell>
          <cell r="F288">
            <v>0</v>
          </cell>
        </row>
        <row r="289">
          <cell r="A289" t="str">
            <v>ZK106.K131.C235</v>
          </cell>
          <cell r="B289" t="str">
            <v>ZK106</v>
          </cell>
          <cell r="C289">
            <v>0</v>
          </cell>
          <cell r="D289">
            <v>0</v>
          </cell>
          <cell r="E289">
            <v>3.99</v>
          </cell>
          <cell r="F289">
            <v>0</v>
          </cell>
        </row>
        <row r="290">
          <cell r="A290" t="str">
            <v>ZK106.K131.C390</v>
          </cell>
          <cell r="B290" t="str">
            <v>ZK106</v>
          </cell>
          <cell r="C290">
            <v>0</v>
          </cell>
          <cell r="D290">
            <v>0</v>
          </cell>
          <cell r="E290">
            <v>3.1</v>
          </cell>
          <cell r="F290">
            <v>0</v>
          </cell>
        </row>
        <row r="291">
          <cell r="A291" t="str">
            <v>ZK106.K133.C390</v>
          </cell>
          <cell r="B291" t="str">
            <v>ZK106</v>
          </cell>
          <cell r="C291">
            <v>0</v>
          </cell>
          <cell r="D291">
            <v>0</v>
          </cell>
          <cell r="E291">
            <v>63.46</v>
          </cell>
          <cell r="F291">
            <v>0</v>
          </cell>
        </row>
        <row r="292">
          <cell r="A292" t="str">
            <v>ZK106.K137.C020</v>
          </cell>
          <cell r="B292" t="str">
            <v>ZK106</v>
          </cell>
          <cell r="C292">
            <v>0</v>
          </cell>
          <cell r="D292">
            <v>0</v>
          </cell>
          <cell r="E292">
            <v>39.950000000000003</v>
          </cell>
          <cell r="F292">
            <v>0</v>
          </cell>
        </row>
        <row r="293">
          <cell r="A293" t="str">
            <v>ZK106.K161.0000</v>
          </cell>
          <cell r="B293" t="str">
            <v>ZK106</v>
          </cell>
          <cell r="C293">
            <v>0</v>
          </cell>
          <cell r="D293">
            <v>0</v>
          </cell>
          <cell r="E293">
            <v>0</v>
          </cell>
          <cell r="F293">
            <v>0</v>
          </cell>
        </row>
        <row r="294">
          <cell r="A294" t="str">
            <v>ZK106.K161.C019</v>
          </cell>
          <cell r="B294" t="str">
            <v>ZK106</v>
          </cell>
          <cell r="C294">
            <v>0</v>
          </cell>
          <cell r="D294">
            <v>0</v>
          </cell>
          <cell r="E294">
            <v>3000</v>
          </cell>
          <cell r="F294">
            <v>0</v>
          </cell>
        </row>
        <row r="295">
          <cell r="A295" t="str">
            <v>ZK106.K161.C020</v>
          </cell>
          <cell r="B295" t="str">
            <v>ZK106</v>
          </cell>
          <cell r="C295">
            <v>0</v>
          </cell>
          <cell r="D295">
            <v>0</v>
          </cell>
          <cell r="E295">
            <v>15050</v>
          </cell>
          <cell r="F295">
            <v>0</v>
          </cell>
        </row>
        <row r="296">
          <cell r="A296" t="str">
            <v>ZK106.K201.C396</v>
          </cell>
          <cell r="B296" t="str">
            <v>ZK106</v>
          </cell>
          <cell r="C296">
            <v>0</v>
          </cell>
          <cell r="D296">
            <v>0</v>
          </cell>
          <cell r="E296">
            <v>140</v>
          </cell>
          <cell r="F296">
            <v>0</v>
          </cell>
        </row>
        <row r="297">
          <cell r="A297" t="str">
            <v>ZK106.K203.C019</v>
          </cell>
          <cell r="B297" t="str">
            <v>ZK106</v>
          </cell>
          <cell r="C297">
            <v>0</v>
          </cell>
          <cell r="D297">
            <v>0</v>
          </cell>
          <cell r="E297">
            <v>74.55</v>
          </cell>
          <cell r="F297">
            <v>0</v>
          </cell>
        </row>
        <row r="298">
          <cell r="A298" t="str">
            <v>ZK106.K203.C100</v>
          </cell>
          <cell r="B298" t="str">
            <v>ZK106</v>
          </cell>
          <cell r="C298">
            <v>0</v>
          </cell>
          <cell r="D298">
            <v>0</v>
          </cell>
          <cell r="E298">
            <v>3</v>
          </cell>
          <cell r="F298">
            <v>0</v>
          </cell>
        </row>
        <row r="299">
          <cell r="A299" t="str">
            <v>ZK106.K203.C396</v>
          </cell>
          <cell r="B299" t="str">
            <v>ZK106</v>
          </cell>
          <cell r="C299">
            <v>0</v>
          </cell>
          <cell r="D299">
            <v>0</v>
          </cell>
          <cell r="E299">
            <v>14.99</v>
          </cell>
          <cell r="F299">
            <v>0</v>
          </cell>
        </row>
        <row r="300">
          <cell r="A300" t="str">
            <v>ZK106.K219.C390</v>
          </cell>
          <cell r="B300" t="str">
            <v>ZK106</v>
          </cell>
          <cell r="C300">
            <v>0</v>
          </cell>
          <cell r="D300">
            <v>0</v>
          </cell>
          <cell r="E300">
            <v>11132</v>
          </cell>
          <cell r="F300">
            <v>0</v>
          </cell>
        </row>
        <row r="301">
          <cell r="A301" t="str">
            <v>ZK106.K223.C330</v>
          </cell>
          <cell r="B301" t="str">
            <v>ZK106</v>
          </cell>
          <cell r="C301">
            <v>0</v>
          </cell>
          <cell r="D301">
            <v>0</v>
          </cell>
          <cell r="E301">
            <v>700</v>
          </cell>
          <cell r="F301">
            <v>0</v>
          </cell>
        </row>
        <row r="302">
          <cell r="A302" t="str">
            <v>ZK106.K244.C020</v>
          </cell>
          <cell r="B302" t="str">
            <v>ZK106</v>
          </cell>
          <cell r="C302">
            <v>0</v>
          </cell>
          <cell r="D302">
            <v>0</v>
          </cell>
          <cell r="E302">
            <v>2700</v>
          </cell>
          <cell r="F302">
            <v>0</v>
          </cell>
        </row>
        <row r="303">
          <cell r="A303" t="str">
            <v>ZK106.K244.C031</v>
          </cell>
          <cell r="B303" t="str">
            <v>ZK106</v>
          </cell>
          <cell r="C303">
            <v>0</v>
          </cell>
          <cell r="D303">
            <v>0</v>
          </cell>
          <cell r="E303">
            <v>45000</v>
          </cell>
          <cell r="F303">
            <v>5000</v>
          </cell>
        </row>
        <row r="304">
          <cell r="A304" t="str">
            <v>ZK106.K244.C033</v>
          </cell>
          <cell r="B304" t="str">
            <v>ZK106</v>
          </cell>
          <cell r="C304">
            <v>0</v>
          </cell>
          <cell r="D304">
            <v>0</v>
          </cell>
          <cell r="E304">
            <v>18000</v>
          </cell>
          <cell r="F304">
            <v>10000</v>
          </cell>
        </row>
        <row r="305">
          <cell r="A305" t="str">
            <v>ZK106.K244.C034</v>
          </cell>
          <cell r="B305" t="str">
            <v>ZK106</v>
          </cell>
          <cell r="C305">
            <v>0</v>
          </cell>
          <cell r="D305">
            <v>0</v>
          </cell>
          <cell r="E305">
            <v>25000</v>
          </cell>
          <cell r="F305">
            <v>0</v>
          </cell>
        </row>
        <row r="306">
          <cell r="A306" t="str">
            <v>ZK106.K244.C100</v>
          </cell>
          <cell r="B306" t="str">
            <v>ZK106</v>
          </cell>
          <cell r="C306">
            <v>0</v>
          </cell>
          <cell r="D306">
            <v>0</v>
          </cell>
          <cell r="E306">
            <v>10</v>
          </cell>
          <cell r="F306">
            <v>0</v>
          </cell>
        </row>
        <row r="307">
          <cell r="A307" t="str">
            <v>ZK106.K244.C140</v>
          </cell>
          <cell r="B307" t="str">
            <v>ZK106</v>
          </cell>
          <cell r="C307">
            <v>0</v>
          </cell>
          <cell r="D307">
            <v>0</v>
          </cell>
          <cell r="E307">
            <v>19.170000000000002</v>
          </cell>
          <cell r="F307">
            <v>0</v>
          </cell>
        </row>
        <row r="308">
          <cell r="A308" t="str">
            <v>ZK106.K244.C390</v>
          </cell>
          <cell r="B308" t="str">
            <v>ZK106</v>
          </cell>
          <cell r="C308">
            <v>0</v>
          </cell>
          <cell r="D308">
            <v>0</v>
          </cell>
          <cell r="E308">
            <v>2231.48</v>
          </cell>
          <cell r="F308">
            <v>7362</v>
          </cell>
        </row>
        <row r="309">
          <cell r="A309" t="str">
            <v>ZK106.K244.I010</v>
          </cell>
          <cell r="B309" t="str">
            <v>ZK106</v>
          </cell>
          <cell r="C309">
            <v>0</v>
          </cell>
          <cell r="D309">
            <v>0</v>
          </cell>
          <cell r="E309">
            <v>0</v>
          </cell>
          <cell r="F309">
            <v>160</v>
          </cell>
        </row>
        <row r="310">
          <cell r="A310" t="str">
            <v>ZK106.K245.C020</v>
          </cell>
          <cell r="B310" t="str">
            <v>ZK106</v>
          </cell>
          <cell r="C310">
            <v>0</v>
          </cell>
          <cell r="D310">
            <v>0</v>
          </cell>
          <cell r="E310">
            <v>40546.980000000003</v>
          </cell>
          <cell r="F310">
            <v>0</v>
          </cell>
        </row>
        <row r="311">
          <cell r="A311" t="str">
            <v>ZK106.K245.C031</v>
          </cell>
          <cell r="B311" t="str">
            <v>ZK106</v>
          </cell>
          <cell r="C311">
            <v>0</v>
          </cell>
          <cell r="D311">
            <v>0</v>
          </cell>
          <cell r="E311">
            <v>115605</v>
          </cell>
          <cell r="F311">
            <v>59395</v>
          </cell>
        </row>
        <row r="312">
          <cell r="A312" t="str">
            <v>ZK106.K245.C320</v>
          </cell>
          <cell r="B312" t="str">
            <v>ZK106</v>
          </cell>
          <cell r="C312">
            <v>0</v>
          </cell>
          <cell r="D312">
            <v>0</v>
          </cell>
          <cell r="E312">
            <v>2404.16</v>
          </cell>
          <cell r="F312">
            <v>0</v>
          </cell>
        </row>
        <row r="313">
          <cell r="A313" t="str">
            <v>ZK106.K245.C330</v>
          </cell>
          <cell r="B313" t="str">
            <v>ZK106</v>
          </cell>
          <cell r="C313">
            <v>0</v>
          </cell>
          <cell r="D313">
            <v>0</v>
          </cell>
          <cell r="E313">
            <v>2874.41</v>
          </cell>
          <cell r="F313">
            <v>550</v>
          </cell>
        </row>
        <row r="314">
          <cell r="A314" t="str">
            <v>ZK106.K245.C350</v>
          </cell>
          <cell r="B314" t="str">
            <v>ZK106</v>
          </cell>
          <cell r="C314">
            <v>0</v>
          </cell>
          <cell r="D314">
            <v>0</v>
          </cell>
          <cell r="E314">
            <v>1290.9000000000001</v>
          </cell>
          <cell r="F314">
            <v>0</v>
          </cell>
        </row>
        <row r="315">
          <cell r="A315" t="str">
            <v>ZK106.K245.C500</v>
          </cell>
          <cell r="B315" t="str">
            <v>ZK106</v>
          </cell>
          <cell r="C315">
            <v>0</v>
          </cell>
          <cell r="D315">
            <v>0</v>
          </cell>
          <cell r="E315">
            <v>2545</v>
          </cell>
          <cell r="F315">
            <v>332.16</v>
          </cell>
        </row>
        <row r="316">
          <cell r="A316" t="str">
            <v>ZK106.K245.C603</v>
          </cell>
          <cell r="B316" t="str">
            <v>ZK106</v>
          </cell>
          <cell r="C316">
            <v>0</v>
          </cell>
          <cell r="D316">
            <v>0</v>
          </cell>
          <cell r="E316">
            <v>0</v>
          </cell>
          <cell r="F316">
            <v>620</v>
          </cell>
        </row>
        <row r="317">
          <cell r="A317" t="str">
            <v>ZK106.K246.C235</v>
          </cell>
          <cell r="B317" t="str">
            <v>ZK106</v>
          </cell>
          <cell r="C317">
            <v>-1</v>
          </cell>
          <cell r="D317">
            <v>0</v>
          </cell>
          <cell r="E317">
            <v>0</v>
          </cell>
          <cell r="F317">
            <v>58.33</v>
          </cell>
        </row>
        <row r="318">
          <cell r="A318" t="str">
            <v>ZK106.K247.C235</v>
          </cell>
          <cell r="B318" t="str">
            <v>ZK106</v>
          </cell>
          <cell r="C318">
            <v>0</v>
          </cell>
          <cell r="D318">
            <v>0</v>
          </cell>
          <cell r="E318">
            <v>0</v>
          </cell>
          <cell r="F318">
            <v>1000</v>
          </cell>
        </row>
        <row r="319">
          <cell r="A319" t="str">
            <v>ZK106.K248.C020</v>
          </cell>
          <cell r="B319" t="str">
            <v>ZK106</v>
          </cell>
          <cell r="C319">
            <v>0</v>
          </cell>
          <cell r="D319">
            <v>0</v>
          </cell>
          <cell r="E319">
            <v>54424</v>
          </cell>
          <cell r="F319">
            <v>0</v>
          </cell>
        </row>
        <row r="320">
          <cell r="A320" t="str">
            <v>ZK106.K248.C320</v>
          </cell>
          <cell r="B320" t="str">
            <v>ZK106</v>
          </cell>
          <cell r="C320">
            <v>0</v>
          </cell>
          <cell r="D320">
            <v>0</v>
          </cell>
          <cell r="E320">
            <v>94.4</v>
          </cell>
          <cell r="F320">
            <v>14539</v>
          </cell>
        </row>
        <row r="321">
          <cell r="A321" t="str">
            <v>ZK106.K249.0000</v>
          </cell>
          <cell r="B321" t="str">
            <v>ZK106</v>
          </cell>
          <cell r="C321">
            <v>0</v>
          </cell>
          <cell r="D321">
            <v>0</v>
          </cell>
          <cell r="E321">
            <v>0</v>
          </cell>
          <cell r="F321">
            <v>0</v>
          </cell>
        </row>
        <row r="322">
          <cell r="A322" t="str">
            <v>ZK106.K249.C020</v>
          </cell>
          <cell r="B322" t="str">
            <v>ZK106</v>
          </cell>
          <cell r="C322">
            <v>0</v>
          </cell>
          <cell r="D322">
            <v>0</v>
          </cell>
          <cell r="E322">
            <v>305150</v>
          </cell>
          <cell r="F322">
            <v>0</v>
          </cell>
        </row>
        <row r="323">
          <cell r="A323" t="str">
            <v>ZK106.K249.C603</v>
          </cell>
          <cell r="B323" t="str">
            <v>ZK106</v>
          </cell>
          <cell r="C323">
            <v>0</v>
          </cell>
          <cell r="D323">
            <v>0</v>
          </cell>
          <cell r="E323">
            <v>3245</v>
          </cell>
          <cell r="F323">
            <v>2850</v>
          </cell>
        </row>
        <row r="324">
          <cell r="A324" t="str">
            <v>ZK106.K250.C020</v>
          </cell>
          <cell r="B324" t="str">
            <v>ZK106</v>
          </cell>
          <cell r="C324">
            <v>0</v>
          </cell>
          <cell r="D324">
            <v>0</v>
          </cell>
          <cell r="E324">
            <v>65656.789999999994</v>
          </cell>
          <cell r="F324">
            <v>892.5</v>
          </cell>
        </row>
        <row r="325">
          <cell r="A325" t="str">
            <v>ZK106.K251.C020</v>
          </cell>
          <cell r="B325" t="str">
            <v>ZK106</v>
          </cell>
          <cell r="C325">
            <v>0</v>
          </cell>
          <cell r="D325">
            <v>0</v>
          </cell>
          <cell r="E325">
            <v>55208.67</v>
          </cell>
          <cell r="F325">
            <v>0</v>
          </cell>
        </row>
        <row r="326">
          <cell r="A326" t="str">
            <v>ZK106.K253.C020</v>
          </cell>
          <cell r="B326" t="str">
            <v>ZK106</v>
          </cell>
          <cell r="C326">
            <v>0</v>
          </cell>
          <cell r="D326">
            <v>0</v>
          </cell>
          <cell r="E326">
            <v>16017</v>
          </cell>
          <cell r="F326">
            <v>0</v>
          </cell>
        </row>
        <row r="327">
          <cell r="A327" t="str">
            <v>ZK106.K253.C320</v>
          </cell>
          <cell r="B327" t="str">
            <v>ZK106</v>
          </cell>
          <cell r="C327">
            <v>0</v>
          </cell>
          <cell r="D327">
            <v>0</v>
          </cell>
          <cell r="E327">
            <v>3072.4</v>
          </cell>
          <cell r="F327">
            <v>8448.9000000000015</v>
          </cell>
        </row>
        <row r="328">
          <cell r="A328" t="str">
            <v>ZK106.K253.C700</v>
          </cell>
          <cell r="B328" t="str">
            <v>ZK106</v>
          </cell>
          <cell r="C328">
            <v>0</v>
          </cell>
          <cell r="D328">
            <v>0</v>
          </cell>
          <cell r="E328">
            <v>3890.38</v>
          </cell>
          <cell r="F328">
            <v>415.63</v>
          </cell>
        </row>
        <row r="329">
          <cell r="A329" t="str">
            <v>ZK106.K265.C390</v>
          </cell>
          <cell r="B329" t="str">
            <v>ZK106</v>
          </cell>
          <cell r="C329">
            <v>0</v>
          </cell>
          <cell r="D329">
            <v>0</v>
          </cell>
          <cell r="E329">
            <v>23.99</v>
          </cell>
          <cell r="F329">
            <v>0</v>
          </cell>
        </row>
        <row r="330">
          <cell r="A330" t="str">
            <v>ZK106.K265.C900</v>
          </cell>
          <cell r="B330" t="str">
            <v>ZK106</v>
          </cell>
          <cell r="C330">
            <v>0</v>
          </cell>
          <cell r="D330">
            <v>0</v>
          </cell>
          <cell r="E330">
            <v>200</v>
          </cell>
          <cell r="F330">
            <v>0</v>
          </cell>
        </row>
        <row r="331">
          <cell r="A331" t="str">
            <v>ZK106.K299.C390</v>
          </cell>
          <cell r="B331" t="str">
            <v>ZK106</v>
          </cell>
          <cell r="C331">
            <v>0</v>
          </cell>
          <cell r="D331">
            <v>0</v>
          </cell>
          <cell r="E331">
            <v>17.420000000000002</v>
          </cell>
          <cell r="F331">
            <v>0</v>
          </cell>
        </row>
        <row r="332">
          <cell r="A332" t="str">
            <v>ZK106.K306.C902</v>
          </cell>
          <cell r="B332" t="str">
            <v>ZK106</v>
          </cell>
          <cell r="C332">
            <v>0</v>
          </cell>
          <cell r="D332">
            <v>0</v>
          </cell>
          <cell r="E332">
            <v>21</v>
          </cell>
          <cell r="F332">
            <v>0</v>
          </cell>
        </row>
        <row r="333">
          <cell r="A333" t="str">
            <v>ZK106.K309.C902</v>
          </cell>
          <cell r="B333" t="str">
            <v>ZK106</v>
          </cell>
          <cell r="C333">
            <v>0</v>
          </cell>
          <cell r="D333">
            <v>0</v>
          </cell>
          <cell r="E333">
            <v>21</v>
          </cell>
          <cell r="F333">
            <v>0</v>
          </cell>
        </row>
        <row r="334">
          <cell r="A334" t="str">
            <v>ZK107.K005.C019</v>
          </cell>
          <cell r="B334" t="str">
            <v>ZK107</v>
          </cell>
          <cell r="C334">
            <v>0</v>
          </cell>
          <cell r="D334">
            <v>0</v>
          </cell>
          <cell r="E334">
            <v>-200</v>
          </cell>
          <cell r="F334">
            <v>0</v>
          </cell>
        </row>
        <row r="335">
          <cell r="A335" t="str">
            <v>ZK107.K115.0000</v>
          </cell>
          <cell r="B335" t="str">
            <v>ZK107</v>
          </cell>
          <cell r="C335">
            <v>0</v>
          </cell>
          <cell r="D335">
            <v>0</v>
          </cell>
          <cell r="E335">
            <v>4</v>
          </cell>
          <cell r="F335">
            <v>0</v>
          </cell>
        </row>
        <row r="336">
          <cell r="A336" t="str">
            <v>ZK107.K115.C031</v>
          </cell>
          <cell r="B336" t="str">
            <v>ZK107</v>
          </cell>
          <cell r="C336">
            <v>0</v>
          </cell>
          <cell r="D336">
            <v>0</v>
          </cell>
          <cell r="E336">
            <v>12.38</v>
          </cell>
          <cell r="F336">
            <v>0</v>
          </cell>
        </row>
        <row r="337">
          <cell r="A337" t="str">
            <v>ZK107.K136.C015</v>
          </cell>
          <cell r="B337" t="str">
            <v>ZK107</v>
          </cell>
          <cell r="C337">
            <v>0</v>
          </cell>
          <cell r="D337">
            <v>0</v>
          </cell>
          <cell r="E337">
            <v>105</v>
          </cell>
          <cell r="F337">
            <v>0</v>
          </cell>
        </row>
        <row r="338">
          <cell r="A338" t="str">
            <v>ZK107.K136.C019</v>
          </cell>
          <cell r="B338" t="str">
            <v>ZK107</v>
          </cell>
          <cell r="C338">
            <v>0</v>
          </cell>
          <cell r="D338">
            <v>0</v>
          </cell>
          <cell r="E338">
            <v>817.6</v>
          </cell>
          <cell r="F338">
            <v>0</v>
          </cell>
        </row>
        <row r="339">
          <cell r="A339" t="str">
            <v>ZK107.K136.C020</v>
          </cell>
          <cell r="B339" t="str">
            <v>ZK107</v>
          </cell>
          <cell r="C339">
            <v>0</v>
          </cell>
          <cell r="D339">
            <v>0</v>
          </cell>
          <cell r="E339">
            <v>6209.78</v>
          </cell>
          <cell r="F339">
            <v>273.61000000000013</v>
          </cell>
        </row>
        <row r="340">
          <cell r="A340" t="str">
            <v>ZK107.K136.C034</v>
          </cell>
          <cell r="B340" t="str">
            <v>ZK107</v>
          </cell>
          <cell r="C340">
            <v>0</v>
          </cell>
          <cell r="D340">
            <v>0</v>
          </cell>
          <cell r="E340">
            <v>31000</v>
          </cell>
          <cell r="F340">
            <v>0</v>
          </cell>
        </row>
        <row r="341">
          <cell r="A341" t="str">
            <v>ZK107.K136.C100</v>
          </cell>
          <cell r="B341" t="str">
            <v>ZK107</v>
          </cell>
          <cell r="C341">
            <v>0</v>
          </cell>
          <cell r="D341">
            <v>0</v>
          </cell>
          <cell r="E341">
            <v>25420</v>
          </cell>
          <cell r="F341">
            <v>4000</v>
          </cell>
        </row>
        <row r="342">
          <cell r="A342" t="str">
            <v>ZK107.K136.C140</v>
          </cell>
          <cell r="B342" t="str">
            <v>ZK107</v>
          </cell>
          <cell r="C342">
            <v>0</v>
          </cell>
          <cell r="D342">
            <v>0</v>
          </cell>
          <cell r="E342">
            <v>2750</v>
          </cell>
          <cell r="F342">
            <v>0</v>
          </cell>
        </row>
        <row r="343">
          <cell r="A343" t="str">
            <v>ZK107.K136.C300</v>
          </cell>
          <cell r="B343" t="str">
            <v>ZK107</v>
          </cell>
          <cell r="C343">
            <v>0</v>
          </cell>
          <cell r="D343">
            <v>0</v>
          </cell>
          <cell r="E343">
            <v>21</v>
          </cell>
          <cell r="F343">
            <v>0</v>
          </cell>
        </row>
        <row r="344">
          <cell r="A344" t="str">
            <v>ZK107.K136.C320</v>
          </cell>
          <cell r="B344" t="str">
            <v>ZK107</v>
          </cell>
          <cell r="C344">
            <v>0</v>
          </cell>
          <cell r="D344">
            <v>0</v>
          </cell>
          <cell r="E344">
            <v>0</v>
          </cell>
          <cell r="F344">
            <v>200</v>
          </cell>
        </row>
        <row r="345">
          <cell r="A345" t="str">
            <v>ZK107.K136.C700</v>
          </cell>
          <cell r="B345" t="str">
            <v>ZK107</v>
          </cell>
          <cell r="C345">
            <v>0</v>
          </cell>
          <cell r="D345">
            <v>0</v>
          </cell>
          <cell r="E345">
            <v>11680.06</v>
          </cell>
          <cell r="F345">
            <v>260</v>
          </cell>
        </row>
        <row r="346">
          <cell r="A346" t="str">
            <v>ZK107.K136.I002</v>
          </cell>
          <cell r="B346" t="str">
            <v>ZK107</v>
          </cell>
          <cell r="C346">
            <v>0</v>
          </cell>
          <cell r="D346">
            <v>0</v>
          </cell>
          <cell r="E346">
            <v>5408.06</v>
          </cell>
          <cell r="F346">
            <v>1393.5</v>
          </cell>
        </row>
        <row r="347">
          <cell r="A347" t="str">
            <v>ZK107.K137.C020</v>
          </cell>
          <cell r="B347" t="str">
            <v>ZK107</v>
          </cell>
          <cell r="C347">
            <v>0</v>
          </cell>
          <cell r="D347">
            <v>0</v>
          </cell>
          <cell r="E347">
            <v>5284</v>
          </cell>
          <cell r="F347">
            <v>0</v>
          </cell>
        </row>
        <row r="348">
          <cell r="A348" t="str">
            <v>ZK107.K145.C019</v>
          </cell>
          <cell r="B348" t="str">
            <v>ZK107</v>
          </cell>
          <cell r="C348">
            <v>0</v>
          </cell>
          <cell r="D348">
            <v>0</v>
          </cell>
          <cell r="E348">
            <v>1261.5999999999999</v>
          </cell>
          <cell r="F348">
            <v>722.43000000000006</v>
          </cell>
        </row>
        <row r="349">
          <cell r="A349" t="str">
            <v>ZK107.K145.C020</v>
          </cell>
          <cell r="B349" t="str">
            <v>ZK107</v>
          </cell>
          <cell r="C349">
            <v>0</v>
          </cell>
          <cell r="D349">
            <v>0</v>
          </cell>
          <cell r="E349">
            <v>150</v>
          </cell>
          <cell r="F349">
            <v>0</v>
          </cell>
        </row>
        <row r="350">
          <cell r="A350" t="str">
            <v>ZK107.K145.C555</v>
          </cell>
          <cell r="B350" t="str">
            <v>ZK107</v>
          </cell>
          <cell r="C350">
            <v>0</v>
          </cell>
          <cell r="D350">
            <v>0</v>
          </cell>
          <cell r="E350">
            <v>95.28</v>
          </cell>
          <cell r="F350">
            <v>0</v>
          </cell>
        </row>
        <row r="351">
          <cell r="A351" t="str">
            <v>ZK107.K201.C019</v>
          </cell>
          <cell r="B351" t="str">
            <v>ZK107</v>
          </cell>
          <cell r="C351">
            <v>0</v>
          </cell>
          <cell r="D351">
            <v>0</v>
          </cell>
          <cell r="E351">
            <v>350</v>
          </cell>
          <cell r="F351">
            <v>0</v>
          </cell>
        </row>
        <row r="352">
          <cell r="A352" t="str">
            <v>ZK107.K257.C020</v>
          </cell>
          <cell r="B352" t="str">
            <v>ZK107</v>
          </cell>
          <cell r="C352">
            <v>0</v>
          </cell>
          <cell r="D352">
            <v>0</v>
          </cell>
          <cell r="E352">
            <v>1423.47</v>
          </cell>
          <cell r="F352">
            <v>0</v>
          </cell>
        </row>
        <row r="353">
          <cell r="A353" t="str">
            <v>ZK107.K257.C235</v>
          </cell>
          <cell r="B353" t="str">
            <v>ZK107</v>
          </cell>
          <cell r="C353">
            <v>1</v>
          </cell>
          <cell r="D353">
            <v>0</v>
          </cell>
          <cell r="E353">
            <v>0</v>
          </cell>
          <cell r="F353">
            <v>80</v>
          </cell>
        </row>
        <row r="354">
          <cell r="A354" t="str">
            <v>ZK107.K258.C019</v>
          </cell>
          <cell r="B354" t="str">
            <v>ZK107</v>
          </cell>
          <cell r="C354">
            <v>0</v>
          </cell>
          <cell r="D354">
            <v>0</v>
          </cell>
          <cell r="E354">
            <v>35605.839999999997</v>
          </cell>
          <cell r="F354">
            <v>0</v>
          </cell>
        </row>
        <row r="355">
          <cell r="A355" t="str">
            <v>ZK107.K258.C020</v>
          </cell>
          <cell r="B355" t="str">
            <v>ZK107</v>
          </cell>
          <cell r="C355">
            <v>0</v>
          </cell>
          <cell r="D355">
            <v>0</v>
          </cell>
          <cell r="E355">
            <v>4104.99</v>
          </cell>
          <cell r="F355">
            <v>0</v>
          </cell>
        </row>
        <row r="356">
          <cell r="A356" t="str">
            <v>ZK107.K258.C140</v>
          </cell>
          <cell r="B356" t="str">
            <v>ZK107</v>
          </cell>
          <cell r="C356">
            <v>0</v>
          </cell>
          <cell r="D356">
            <v>0</v>
          </cell>
          <cell r="E356">
            <v>3558.66</v>
          </cell>
          <cell r="F356">
            <v>0</v>
          </cell>
        </row>
        <row r="357">
          <cell r="A357" t="str">
            <v>ZK107.K258.C535</v>
          </cell>
          <cell r="B357" t="str">
            <v>ZK107</v>
          </cell>
          <cell r="C357">
            <v>0</v>
          </cell>
          <cell r="D357">
            <v>0</v>
          </cell>
          <cell r="E357">
            <v>6430</v>
          </cell>
          <cell r="F357">
            <v>0</v>
          </cell>
        </row>
        <row r="358">
          <cell r="A358" t="str">
            <v>ZK107.K258.C700</v>
          </cell>
          <cell r="B358" t="str">
            <v>ZK107</v>
          </cell>
          <cell r="C358">
            <v>0</v>
          </cell>
          <cell r="D358">
            <v>0</v>
          </cell>
          <cell r="E358">
            <v>124.48</v>
          </cell>
          <cell r="F358">
            <v>0</v>
          </cell>
        </row>
        <row r="359">
          <cell r="A359" t="str">
            <v>ZK107.K259.C020</v>
          </cell>
          <cell r="B359" t="str">
            <v>ZK107</v>
          </cell>
          <cell r="C359">
            <v>0</v>
          </cell>
          <cell r="D359">
            <v>0</v>
          </cell>
          <cell r="E359">
            <v>4235</v>
          </cell>
          <cell r="F359">
            <v>0</v>
          </cell>
        </row>
        <row r="360">
          <cell r="A360" t="str">
            <v>ZK107.K260.0000</v>
          </cell>
          <cell r="B360" t="str">
            <v>ZK107</v>
          </cell>
          <cell r="C360">
            <v>0</v>
          </cell>
          <cell r="D360">
            <v>0</v>
          </cell>
          <cell r="E360">
            <v>0</v>
          </cell>
          <cell r="F360">
            <v>7970</v>
          </cell>
        </row>
        <row r="361">
          <cell r="A361" t="str">
            <v>ZK107.K260.C020</v>
          </cell>
          <cell r="B361" t="str">
            <v>ZK107</v>
          </cell>
          <cell r="C361">
            <v>0</v>
          </cell>
          <cell r="D361">
            <v>0</v>
          </cell>
          <cell r="E361">
            <v>10833.5</v>
          </cell>
          <cell r="F361">
            <v>0</v>
          </cell>
        </row>
        <row r="362">
          <cell r="A362" t="str">
            <v>ZK107.K260.C031</v>
          </cell>
          <cell r="B362" t="str">
            <v>ZK107</v>
          </cell>
          <cell r="C362">
            <v>0</v>
          </cell>
          <cell r="D362">
            <v>0</v>
          </cell>
          <cell r="E362">
            <v>80950</v>
          </cell>
          <cell r="F362">
            <v>0</v>
          </cell>
        </row>
        <row r="363">
          <cell r="A363" t="str">
            <v>ZK107.K261.C020</v>
          </cell>
          <cell r="B363" t="str">
            <v>ZK107</v>
          </cell>
          <cell r="C363">
            <v>0</v>
          </cell>
          <cell r="D363">
            <v>0</v>
          </cell>
          <cell r="E363">
            <v>3990</v>
          </cell>
          <cell r="F363">
            <v>0</v>
          </cell>
        </row>
        <row r="364">
          <cell r="A364" t="str">
            <v>ZK107.K261.C031</v>
          </cell>
          <cell r="B364" t="str">
            <v>ZK107</v>
          </cell>
          <cell r="C364">
            <v>0</v>
          </cell>
          <cell r="D364">
            <v>0</v>
          </cell>
          <cell r="E364">
            <v>52315.37</v>
          </cell>
          <cell r="F364">
            <v>3712.25</v>
          </cell>
        </row>
        <row r="365">
          <cell r="A365" t="str">
            <v>ZK107.K265.C019</v>
          </cell>
          <cell r="B365" t="str">
            <v>ZK107</v>
          </cell>
          <cell r="C365">
            <v>0</v>
          </cell>
          <cell r="D365">
            <v>0</v>
          </cell>
          <cell r="E365">
            <v>238.75</v>
          </cell>
          <cell r="F365">
            <v>0</v>
          </cell>
        </row>
        <row r="366">
          <cell r="A366" t="str">
            <v>ZK107.K265.C020</v>
          </cell>
          <cell r="B366" t="str">
            <v>ZK107</v>
          </cell>
          <cell r="C366">
            <v>0</v>
          </cell>
          <cell r="D366">
            <v>0</v>
          </cell>
          <cell r="E366">
            <v>84642.51</v>
          </cell>
          <cell r="F366">
            <v>0</v>
          </cell>
        </row>
        <row r="367">
          <cell r="A367" t="str">
            <v>ZK107.K265.C031</v>
          </cell>
          <cell r="B367" t="str">
            <v>ZK107</v>
          </cell>
          <cell r="C367">
            <v>0</v>
          </cell>
          <cell r="D367">
            <v>0</v>
          </cell>
          <cell r="E367">
            <v>718</v>
          </cell>
          <cell r="F367">
            <v>0</v>
          </cell>
        </row>
        <row r="368">
          <cell r="A368" t="str">
            <v>ZK107.K265.C100</v>
          </cell>
          <cell r="B368" t="str">
            <v>ZK107</v>
          </cell>
          <cell r="C368">
            <v>0</v>
          </cell>
          <cell r="D368">
            <v>0</v>
          </cell>
          <cell r="E368">
            <v>0</v>
          </cell>
          <cell r="F368">
            <v>5000</v>
          </cell>
        </row>
        <row r="369">
          <cell r="A369" t="str">
            <v>ZK107.K265.C320</v>
          </cell>
          <cell r="B369" t="str">
            <v>ZK107</v>
          </cell>
          <cell r="C369">
            <v>0</v>
          </cell>
          <cell r="D369">
            <v>0</v>
          </cell>
          <cell r="E369">
            <v>185</v>
          </cell>
          <cell r="F369">
            <v>7</v>
          </cell>
        </row>
        <row r="370">
          <cell r="A370" t="str">
            <v>ZK107.K265.C700</v>
          </cell>
          <cell r="B370" t="str">
            <v>ZK107</v>
          </cell>
          <cell r="C370">
            <v>0</v>
          </cell>
          <cell r="D370">
            <v>0</v>
          </cell>
          <cell r="E370">
            <v>1762.5</v>
          </cell>
          <cell r="F370">
            <v>2050</v>
          </cell>
        </row>
        <row r="371">
          <cell r="A371" t="str">
            <v>ZK108.K162.C019</v>
          </cell>
          <cell r="B371" t="str">
            <v>ZK108</v>
          </cell>
          <cell r="C371">
            <v>0</v>
          </cell>
          <cell r="D371">
            <v>0</v>
          </cell>
          <cell r="E371">
            <v>4011.74</v>
          </cell>
          <cell r="F371">
            <v>610</v>
          </cell>
        </row>
        <row r="372">
          <cell r="A372" t="str">
            <v>ZK108.K162.C020</v>
          </cell>
          <cell r="B372" t="str">
            <v>ZK108</v>
          </cell>
          <cell r="C372">
            <v>0</v>
          </cell>
          <cell r="D372">
            <v>0</v>
          </cell>
          <cell r="E372">
            <v>24638.14</v>
          </cell>
          <cell r="F372">
            <v>0</v>
          </cell>
        </row>
        <row r="373">
          <cell r="A373" t="str">
            <v>ZK108.K162.C100</v>
          </cell>
          <cell r="B373" t="str">
            <v>ZK108</v>
          </cell>
          <cell r="C373">
            <v>0</v>
          </cell>
          <cell r="D373">
            <v>0</v>
          </cell>
          <cell r="E373">
            <v>8190</v>
          </cell>
          <cell r="F373">
            <v>0</v>
          </cell>
        </row>
        <row r="374">
          <cell r="A374" t="str">
            <v>ZK108.K162.C140</v>
          </cell>
          <cell r="B374" t="str">
            <v>ZK108</v>
          </cell>
          <cell r="C374">
            <v>0</v>
          </cell>
          <cell r="D374">
            <v>0</v>
          </cell>
          <cell r="E374">
            <v>2472</v>
          </cell>
          <cell r="F374">
            <v>0</v>
          </cell>
        </row>
        <row r="375">
          <cell r="A375" t="str">
            <v>ZK108.K162.C320</v>
          </cell>
          <cell r="B375" t="str">
            <v>ZK108</v>
          </cell>
          <cell r="C375">
            <v>0</v>
          </cell>
          <cell r="D375">
            <v>0</v>
          </cell>
          <cell r="E375">
            <v>1500</v>
          </cell>
          <cell r="F375">
            <v>0</v>
          </cell>
        </row>
        <row r="376">
          <cell r="A376" t="str">
            <v>ZK108.K162.C700</v>
          </cell>
          <cell r="B376" t="str">
            <v>ZK108</v>
          </cell>
          <cell r="C376">
            <v>0</v>
          </cell>
          <cell r="D376">
            <v>0</v>
          </cell>
          <cell r="E376">
            <v>72.61</v>
          </cell>
          <cell r="F376">
            <v>0</v>
          </cell>
        </row>
        <row r="377">
          <cell r="A377" t="str">
            <v>ZK108.K266.C020</v>
          </cell>
          <cell r="B377" t="str">
            <v>ZK108</v>
          </cell>
          <cell r="C377">
            <v>0</v>
          </cell>
          <cell r="D377">
            <v>0</v>
          </cell>
          <cell r="E377">
            <v>732</v>
          </cell>
          <cell r="F377">
            <v>0</v>
          </cell>
        </row>
        <row r="378">
          <cell r="A378" t="str">
            <v>ZK109.K138.C020</v>
          </cell>
          <cell r="B378" t="str">
            <v>ZK109</v>
          </cell>
          <cell r="C378">
            <v>0</v>
          </cell>
          <cell r="D378">
            <v>0</v>
          </cell>
          <cell r="E378">
            <v>17016.5</v>
          </cell>
          <cell r="F378">
            <v>0</v>
          </cell>
        </row>
        <row r="379">
          <cell r="A379" t="str">
            <v>ZK109.K138.C320</v>
          </cell>
          <cell r="B379" t="str">
            <v>ZK109</v>
          </cell>
          <cell r="C379">
            <v>0</v>
          </cell>
          <cell r="D379">
            <v>0</v>
          </cell>
          <cell r="E379">
            <v>5747.75</v>
          </cell>
          <cell r="F379">
            <v>4625</v>
          </cell>
        </row>
        <row r="380">
          <cell r="A380" t="str">
            <v>ZK109.K138.C330</v>
          </cell>
          <cell r="B380" t="str">
            <v>ZK109</v>
          </cell>
          <cell r="C380">
            <v>0</v>
          </cell>
          <cell r="D380">
            <v>0</v>
          </cell>
          <cell r="E380">
            <v>264</v>
          </cell>
          <cell r="F380">
            <v>380</v>
          </cell>
        </row>
        <row r="381">
          <cell r="A381" t="str">
            <v>ZK109.K138.C350</v>
          </cell>
          <cell r="B381" t="str">
            <v>ZK109</v>
          </cell>
          <cell r="C381">
            <v>0</v>
          </cell>
          <cell r="D381">
            <v>0</v>
          </cell>
          <cell r="E381">
            <v>47</v>
          </cell>
          <cell r="F381">
            <v>0</v>
          </cell>
        </row>
        <row r="382">
          <cell r="A382" t="str">
            <v>ZK109.K138.C390</v>
          </cell>
          <cell r="B382" t="str">
            <v>ZK109</v>
          </cell>
          <cell r="C382">
            <v>0</v>
          </cell>
          <cell r="D382">
            <v>613</v>
          </cell>
          <cell r="E382">
            <v>0</v>
          </cell>
          <cell r="F382">
            <v>0</v>
          </cell>
        </row>
        <row r="383">
          <cell r="A383" t="str">
            <v>ZK109.K138.C397</v>
          </cell>
          <cell r="B383" t="str">
            <v>ZK109</v>
          </cell>
          <cell r="C383">
            <v>0</v>
          </cell>
          <cell r="D383">
            <v>0</v>
          </cell>
          <cell r="E383">
            <v>535.5</v>
          </cell>
          <cell r="F383">
            <v>2103.77</v>
          </cell>
        </row>
        <row r="384">
          <cell r="A384" t="str">
            <v>ZK109.K138.C700</v>
          </cell>
          <cell r="B384" t="str">
            <v>ZK109</v>
          </cell>
          <cell r="C384">
            <v>0</v>
          </cell>
          <cell r="D384">
            <v>0</v>
          </cell>
          <cell r="E384">
            <v>0</v>
          </cell>
          <cell r="F384">
            <v>0</v>
          </cell>
        </row>
        <row r="385">
          <cell r="A385" t="str">
            <v>ZK109.K159.C019</v>
          </cell>
          <cell r="B385" t="str">
            <v>ZK109</v>
          </cell>
          <cell r="C385">
            <v>0</v>
          </cell>
          <cell r="D385">
            <v>0</v>
          </cell>
          <cell r="E385">
            <v>3250</v>
          </cell>
          <cell r="F385">
            <v>0</v>
          </cell>
        </row>
        <row r="386">
          <cell r="A386" t="str">
            <v>ZK109.K159.C020</v>
          </cell>
          <cell r="B386" t="str">
            <v>ZK109</v>
          </cell>
          <cell r="C386">
            <v>0</v>
          </cell>
          <cell r="D386">
            <v>0</v>
          </cell>
          <cell r="E386">
            <v>11000</v>
          </cell>
          <cell r="F386">
            <v>0</v>
          </cell>
        </row>
        <row r="387">
          <cell r="A387" t="str">
            <v>ZK109.K207.C140</v>
          </cell>
          <cell r="B387" t="str">
            <v>ZK109</v>
          </cell>
          <cell r="C387">
            <v>0</v>
          </cell>
          <cell r="D387">
            <v>0</v>
          </cell>
          <cell r="E387">
            <v>20</v>
          </cell>
          <cell r="F387">
            <v>0</v>
          </cell>
        </row>
        <row r="388">
          <cell r="A388" t="str">
            <v>ZK109.K270.C009</v>
          </cell>
          <cell r="B388" t="str">
            <v>ZK109</v>
          </cell>
          <cell r="C388">
            <v>0</v>
          </cell>
          <cell r="D388">
            <v>0</v>
          </cell>
          <cell r="E388">
            <v>1811</v>
          </cell>
          <cell r="F388">
            <v>898</v>
          </cell>
        </row>
        <row r="389">
          <cell r="A389" t="str">
            <v>ZK109.K270.C019</v>
          </cell>
          <cell r="B389" t="str">
            <v>ZK109</v>
          </cell>
          <cell r="C389">
            <v>0</v>
          </cell>
          <cell r="D389">
            <v>0</v>
          </cell>
          <cell r="E389">
            <v>1636</v>
          </cell>
          <cell r="F389">
            <v>0</v>
          </cell>
        </row>
        <row r="390">
          <cell r="A390" t="str">
            <v>ZK109.K270.C020</v>
          </cell>
          <cell r="B390" t="str">
            <v>ZK109</v>
          </cell>
          <cell r="C390">
            <v>0</v>
          </cell>
          <cell r="D390">
            <v>0</v>
          </cell>
          <cell r="E390">
            <v>15261</v>
          </cell>
          <cell r="F390">
            <v>0</v>
          </cell>
        </row>
        <row r="391">
          <cell r="A391" t="str">
            <v>ZK109.K270.C030</v>
          </cell>
          <cell r="B391" t="str">
            <v>ZK109</v>
          </cell>
          <cell r="C391">
            <v>0</v>
          </cell>
          <cell r="D391">
            <v>0</v>
          </cell>
          <cell r="E391">
            <v>1650</v>
          </cell>
          <cell r="F391">
            <v>40</v>
          </cell>
        </row>
        <row r="392">
          <cell r="A392" t="str">
            <v>ZK109.K270.C031</v>
          </cell>
          <cell r="B392" t="str">
            <v>ZK109</v>
          </cell>
          <cell r="C392">
            <v>0</v>
          </cell>
          <cell r="D392">
            <v>0</v>
          </cell>
          <cell r="E392">
            <v>0</v>
          </cell>
          <cell r="F392">
            <v>500</v>
          </cell>
        </row>
        <row r="393">
          <cell r="A393" t="str">
            <v>ZK109.K270.C033</v>
          </cell>
          <cell r="B393" t="str">
            <v>ZK109</v>
          </cell>
          <cell r="C393">
            <v>0</v>
          </cell>
          <cell r="D393">
            <v>0</v>
          </cell>
          <cell r="E393">
            <v>240</v>
          </cell>
          <cell r="F393">
            <v>1418</v>
          </cell>
        </row>
        <row r="394">
          <cell r="A394" t="str">
            <v>ZK109.K270.C035</v>
          </cell>
          <cell r="B394" t="str">
            <v>ZK109</v>
          </cell>
          <cell r="C394">
            <v>1</v>
          </cell>
          <cell r="D394">
            <v>0</v>
          </cell>
          <cell r="E394">
            <v>0</v>
          </cell>
          <cell r="F394">
            <v>444</v>
          </cell>
        </row>
        <row r="395">
          <cell r="A395" t="str">
            <v>ZK109.K270.C140</v>
          </cell>
          <cell r="B395" t="str">
            <v>ZK109</v>
          </cell>
          <cell r="C395">
            <v>0</v>
          </cell>
          <cell r="D395">
            <v>0</v>
          </cell>
          <cell r="E395">
            <v>8718.9</v>
          </cell>
          <cell r="F395">
            <v>0</v>
          </cell>
        </row>
        <row r="396">
          <cell r="A396" t="str">
            <v>ZK109.K270.C274</v>
          </cell>
          <cell r="B396" t="str">
            <v>ZK109</v>
          </cell>
          <cell r="C396">
            <v>0</v>
          </cell>
          <cell r="D396">
            <v>0</v>
          </cell>
          <cell r="E396">
            <v>240</v>
          </cell>
          <cell r="F396">
            <v>0</v>
          </cell>
        </row>
        <row r="397">
          <cell r="A397" t="str">
            <v>ZK109.K270.C320</v>
          </cell>
          <cell r="B397" t="str">
            <v>ZK109</v>
          </cell>
          <cell r="C397">
            <v>0</v>
          </cell>
          <cell r="D397">
            <v>0</v>
          </cell>
          <cell r="E397">
            <v>2112</v>
          </cell>
          <cell r="F397">
            <v>212</v>
          </cell>
        </row>
        <row r="398">
          <cell r="A398" t="str">
            <v>ZK109.K270.C330</v>
          </cell>
          <cell r="B398" t="str">
            <v>ZK109</v>
          </cell>
          <cell r="C398">
            <v>0</v>
          </cell>
          <cell r="D398">
            <v>0</v>
          </cell>
          <cell r="E398">
            <v>3000</v>
          </cell>
          <cell r="F398">
            <v>0</v>
          </cell>
        </row>
        <row r="399">
          <cell r="A399" t="str">
            <v>ZK109.K270.C350</v>
          </cell>
          <cell r="B399" t="str">
            <v>ZK109</v>
          </cell>
          <cell r="C399">
            <v>0</v>
          </cell>
          <cell r="D399">
            <v>0</v>
          </cell>
          <cell r="E399">
            <v>2000</v>
          </cell>
          <cell r="F399">
            <v>0</v>
          </cell>
        </row>
        <row r="400">
          <cell r="A400" t="str">
            <v>ZK109.K270.C360</v>
          </cell>
          <cell r="B400" t="str">
            <v>ZK109</v>
          </cell>
          <cell r="C400">
            <v>0</v>
          </cell>
          <cell r="D400">
            <v>0</v>
          </cell>
          <cell r="E400">
            <v>2720</v>
          </cell>
          <cell r="F400">
            <v>390</v>
          </cell>
        </row>
        <row r="401">
          <cell r="A401" t="str">
            <v>ZK109.K270.C370</v>
          </cell>
          <cell r="B401" t="str">
            <v>ZK109</v>
          </cell>
          <cell r="C401">
            <v>0</v>
          </cell>
          <cell r="D401">
            <v>0</v>
          </cell>
          <cell r="E401">
            <v>34.299999999999997</v>
          </cell>
          <cell r="F401">
            <v>0</v>
          </cell>
        </row>
        <row r="402">
          <cell r="A402" t="str">
            <v>ZK109.K270.C390</v>
          </cell>
          <cell r="B402" t="str">
            <v>ZK109</v>
          </cell>
          <cell r="C402">
            <v>0</v>
          </cell>
          <cell r="D402">
            <v>90</v>
          </cell>
          <cell r="E402">
            <v>0</v>
          </cell>
          <cell r="F402">
            <v>0</v>
          </cell>
        </row>
        <row r="403">
          <cell r="A403" t="str">
            <v>ZK109.K270.C415</v>
          </cell>
          <cell r="B403" t="str">
            <v>ZK109</v>
          </cell>
          <cell r="C403">
            <v>0</v>
          </cell>
          <cell r="D403">
            <v>0</v>
          </cell>
          <cell r="E403">
            <v>13241.72</v>
          </cell>
          <cell r="F403">
            <v>168.25</v>
          </cell>
        </row>
        <row r="404">
          <cell r="A404" t="str">
            <v>ZK109.K270.C430</v>
          </cell>
          <cell r="B404" t="str">
            <v>ZK109</v>
          </cell>
          <cell r="C404">
            <v>0</v>
          </cell>
          <cell r="D404">
            <v>0</v>
          </cell>
          <cell r="E404">
            <v>1368</v>
          </cell>
          <cell r="F404">
            <v>1104</v>
          </cell>
        </row>
        <row r="405">
          <cell r="A405" t="str">
            <v>ZK109.K270.C435</v>
          </cell>
          <cell r="B405" t="str">
            <v>ZK109</v>
          </cell>
          <cell r="C405">
            <v>0</v>
          </cell>
          <cell r="D405">
            <v>0</v>
          </cell>
          <cell r="E405">
            <v>315</v>
          </cell>
          <cell r="F405">
            <v>0</v>
          </cell>
        </row>
        <row r="406">
          <cell r="A406" t="str">
            <v>ZK109.K270.C505</v>
          </cell>
          <cell r="B406" t="str">
            <v>ZK109</v>
          </cell>
          <cell r="C406">
            <v>0</v>
          </cell>
          <cell r="D406">
            <v>0</v>
          </cell>
          <cell r="E406">
            <v>430</v>
          </cell>
          <cell r="F406">
            <v>811.5</v>
          </cell>
        </row>
        <row r="407">
          <cell r="A407" t="str">
            <v>ZK109.K270.C601</v>
          </cell>
          <cell r="B407" t="str">
            <v>ZK109</v>
          </cell>
          <cell r="C407">
            <v>0</v>
          </cell>
          <cell r="D407">
            <v>0</v>
          </cell>
          <cell r="E407">
            <v>255</v>
          </cell>
          <cell r="F407">
            <v>0</v>
          </cell>
        </row>
        <row r="408">
          <cell r="A408" t="str">
            <v>ZK109.K270.C603</v>
          </cell>
          <cell r="B408" t="str">
            <v>ZK109</v>
          </cell>
          <cell r="C408">
            <v>0</v>
          </cell>
          <cell r="D408">
            <v>0</v>
          </cell>
          <cell r="E408">
            <v>0</v>
          </cell>
          <cell r="F408">
            <v>364.25</v>
          </cell>
        </row>
        <row r="409">
          <cell r="A409" t="str">
            <v>ZK109.K270.C700</v>
          </cell>
          <cell r="B409" t="str">
            <v>ZK109</v>
          </cell>
          <cell r="C409">
            <v>0</v>
          </cell>
          <cell r="D409">
            <v>0</v>
          </cell>
          <cell r="E409">
            <v>6554.76</v>
          </cell>
          <cell r="F409">
            <v>52</v>
          </cell>
        </row>
        <row r="410">
          <cell r="A410" t="str">
            <v>ZK109.K270.I001</v>
          </cell>
          <cell r="B410" t="str">
            <v>ZK109</v>
          </cell>
          <cell r="C410">
            <v>0</v>
          </cell>
          <cell r="D410">
            <v>0</v>
          </cell>
          <cell r="E410">
            <v>2800</v>
          </cell>
          <cell r="F410">
            <v>0</v>
          </cell>
        </row>
        <row r="411">
          <cell r="A411" t="str">
            <v>ZK109.K271.C019</v>
          </cell>
          <cell r="B411" t="str">
            <v>ZK109</v>
          </cell>
          <cell r="C411">
            <v>0</v>
          </cell>
          <cell r="D411">
            <v>0</v>
          </cell>
          <cell r="E411">
            <v>1461.57</v>
          </cell>
          <cell r="F411">
            <v>210</v>
          </cell>
        </row>
        <row r="412">
          <cell r="A412" t="str">
            <v>ZK109.K271.C020</v>
          </cell>
          <cell r="B412" t="str">
            <v>ZK109</v>
          </cell>
          <cell r="C412">
            <v>0</v>
          </cell>
          <cell r="D412">
            <v>0</v>
          </cell>
          <cell r="E412">
            <v>1210</v>
          </cell>
          <cell r="F412">
            <v>0</v>
          </cell>
        </row>
        <row r="413">
          <cell r="A413" t="str">
            <v>ZK109.K271.C320</v>
          </cell>
          <cell r="B413" t="str">
            <v>ZK109</v>
          </cell>
          <cell r="C413">
            <v>0</v>
          </cell>
          <cell r="D413">
            <v>0</v>
          </cell>
          <cell r="E413">
            <v>600</v>
          </cell>
          <cell r="F413">
            <v>380</v>
          </cell>
        </row>
        <row r="414">
          <cell r="A414" t="str">
            <v>ZK109.K272.C320</v>
          </cell>
          <cell r="B414" t="str">
            <v>ZK109</v>
          </cell>
          <cell r="C414">
            <v>0</v>
          </cell>
          <cell r="D414">
            <v>0</v>
          </cell>
          <cell r="E414">
            <v>115.67</v>
          </cell>
          <cell r="F414">
            <v>0</v>
          </cell>
        </row>
        <row r="415">
          <cell r="A415" t="str">
            <v>ZK109.K274.C700</v>
          </cell>
          <cell r="B415" t="str">
            <v>ZK109</v>
          </cell>
          <cell r="C415">
            <v>0</v>
          </cell>
          <cell r="D415">
            <v>0</v>
          </cell>
          <cell r="E415">
            <v>1613.32</v>
          </cell>
          <cell r="F415">
            <v>0</v>
          </cell>
        </row>
        <row r="416">
          <cell r="A416" t="str">
            <v>ZK109.K304.0000</v>
          </cell>
          <cell r="B416" t="str">
            <v>ZK109</v>
          </cell>
          <cell r="C416">
            <v>0</v>
          </cell>
          <cell r="D416">
            <v>3669</v>
          </cell>
          <cell r="E416">
            <v>0</v>
          </cell>
          <cell r="F416">
            <v>0</v>
          </cell>
        </row>
        <row r="417">
          <cell r="A417" t="str">
            <v>ZK109.K304.C009</v>
          </cell>
          <cell r="B417" t="str">
            <v>ZK109</v>
          </cell>
          <cell r="C417">
            <v>0</v>
          </cell>
          <cell r="D417">
            <v>187</v>
          </cell>
          <cell r="E417">
            <v>0</v>
          </cell>
          <cell r="F417">
            <v>0</v>
          </cell>
        </row>
        <row r="418">
          <cell r="A418" t="str">
            <v>ZK109.K318.C320</v>
          </cell>
          <cell r="B418" t="str">
            <v>ZK109</v>
          </cell>
          <cell r="C418">
            <v>0</v>
          </cell>
          <cell r="D418">
            <v>0</v>
          </cell>
          <cell r="E418">
            <v>195</v>
          </cell>
          <cell r="F418">
            <v>0</v>
          </cell>
        </row>
        <row r="419">
          <cell r="A419" t="str">
            <v>ZK110.K278.C020</v>
          </cell>
          <cell r="B419" t="str">
            <v>ZK110</v>
          </cell>
          <cell r="C419">
            <v>0</v>
          </cell>
          <cell r="D419">
            <v>0</v>
          </cell>
          <cell r="E419">
            <v>1990</v>
          </cell>
          <cell r="F419">
            <v>0</v>
          </cell>
        </row>
        <row r="420">
          <cell r="A420" t="str">
            <v>ZK110.K278.C100</v>
          </cell>
          <cell r="B420" t="str">
            <v>ZK110</v>
          </cell>
          <cell r="C420">
            <v>0</v>
          </cell>
          <cell r="D420">
            <v>0</v>
          </cell>
          <cell r="E420">
            <v>1500</v>
          </cell>
          <cell r="F420">
            <v>0</v>
          </cell>
        </row>
        <row r="421">
          <cell r="A421" t="str">
            <v>ZK110.K281.C019</v>
          </cell>
          <cell r="B421" t="str">
            <v>ZK110</v>
          </cell>
          <cell r="C421">
            <v>0</v>
          </cell>
          <cell r="D421">
            <v>0</v>
          </cell>
          <cell r="E421">
            <v>1981</v>
          </cell>
          <cell r="F421">
            <v>0</v>
          </cell>
        </row>
        <row r="422">
          <cell r="A422" t="str">
            <v>ZK110.K281.C140</v>
          </cell>
          <cell r="B422" t="str">
            <v>ZK110</v>
          </cell>
          <cell r="C422">
            <v>0</v>
          </cell>
          <cell r="D422">
            <v>0</v>
          </cell>
          <cell r="E422">
            <v>1610</v>
          </cell>
          <cell r="F422">
            <v>0</v>
          </cell>
        </row>
        <row r="423">
          <cell r="A423" t="str">
            <v>ZK110.K281.C320</v>
          </cell>
          <cell r="B423" t="str">
            <v>ZK110</v>
          </cell>
          <cell r="C423">
            <v>0</v>
          </cell>
          <cell r="D423">
            <v>0</v>
          </cell>
          <cell r="E423">
            <v>711.32</v>
          </cell>
          <cell r="F423">
            <v>248.5</v>
          </cell>
        </row>
        <row r="424">
          <cell r="A424" t="str">
            <v>ZK110.K281.C360</v>
          </cell>
          <cell r="B424" t="str">
            <v>ZK110</v>
          </cell>
          <cell r="C424">
            <v>0</v>
          </cell>
          <cell r="D424">
            <v>0</v>
          </cell>
          <cell r="E424">
            <v>0</v>
          </cell>
          <cell r="F424">
            <v>3</v>
          </cell>
        </row>
        <row r="425">
          <cell r="A425" t="str">
            <v>ZK110.K282.C320</v>
          </cell>
          <cell r="B425" t="str">
            <v>ZK110</v>
          </cell>
          <cell r="C425">
            <v>0</v>
          </cell>
          <cell r="D425">
            <v>0</v>
          </cell>
          <cell r="E425">
            <v>476.89</v>
          </cell>
          <cell r="F425">
            <v>0</v>
          </cell>
        </row>
        <row r="426">
          <cell r="A426" t="str">
            <v>ZK111.K283.C020</v>
          </cell>
          <cell r="B426" t="str">
            <v>ZK111</v>
          </cell>
          <cell r="C426">
            <v>0</v>
          </cell>
          <cell r="D426">
            <v>0</v>
          </cell>
          <cell r="E426">
            <v>250</v>
          </cell>
          <cell r="F426">
            <v>0</v>
          </cell>
        </row>
        <row r="427">
          <cell r="A427" t="str">
            <v>ZK111.K352.C390</v>
          </cell>
          <cell r="B427" t="str">
            <v>ZK111</v>
          </cell>
          <cell r="C427">
            <v>0</v>
          </cell>
          <cell r="D427">
            <v>0</v>
          </cell>
          <cell r="E427">
            <v>24.99</v>
          </cell>
          <cell r="F427">
            <v>0</v>
          </cell>
        </row>
        <row r="428">
          <cell r="A428" t="str">
            <v>ZK112.K115.C320</v>
          </cell>
          <cell r="B428" t="str">
            <v>ZK112</v>
          </cell>
          <cell r="C428">
            <v>0</v>
          </cell>
          <cell r="D428">
            <v>0</v>
          </cell>
          <cell r="E428">
            <v>661.8</v>
          </cell>
          <cell r="F428">
            <v>0</v>
          </cell>
        </row>
        <row r="429">
          <cell r="A429" t="str">
            <v>ZK112.K120.C015</v>
          </cell>
          <cell r="B429" t="str">
            <v>ZK112</v>
          </cell>
          <cell r="C429">
            <v>0</v>
          </cell>
          <cell r="D429">
            <v>0</v>
          </cell>
          <cell r="E429">
            <v>339.62</v>
          </cell>
          <cell r="F429">
            <v>183.75</v>
          </cell>
        </row>
        <row r="430">
          <cell r="A430" t="str">
            <v>ZK112.K120.C320</v>
          </cell>
          <cell r="B430" t="str">
            <v>ZK112</v>
          </cell>
          <cell r="C430">
            <v>0</v>
          </cell>
          <cell r="D430">
            <v>0</v>
          </cell>
          <cell r="E430">
            <v>0</v>
          </cell>
          <cell r="F430">
            <v>837</v>
          </cell>
        </row>
        <row r="431">
          <cell r="A431" t="str">
            <v>ZK112.K120.C350</v>
          </cell>
          <cell r="B431" t="str">
            <v>ZK112</v>
          </cell>
          <cell r="C431">
            <v>0</v>
          </cell>
          <cell r="D431">
            <v>0</v>
          </cell>
          <cell r="E431">
            <v>218.65</v>
          </cell>
          <cell r="F431">
            <v>0</v>
          </cell>
        </row>
        <row r="432">
          <cell r="A432" t="str">
            <v>ZK112.K170.C390</v>
          </cell>
          <cell r="B432" t="str">
            <v>ZK112</v>
          </cell>
          <cell r="C432">
            <v>0</v>
          </cell>
          <cell r="D432">
            <v>0</v>
          </cell>
          <cell r="E432">
            <v>210</v>
          </cell>
          <cell r="F432">
            <v>0</v>
          </cell>
        </row>
        <row r="433">
          <cell r="A433" t="str">
            <v>ZK112.K288.C015</v>
          </cell>
          <cell r="B433" t="str">
            <v>ZK112</v>
          </cell>
          <cell r="C433">
            <v>0</v>
          </cell>
          <cell r="D433">
            <v>0</v>
          </cell>
          <cell r="E433">
            <v>344.19</v>
          </cell>
          <cell r="F433">
            <v>0</v>
          </cell>
        </row>
        <row r="434">
          <cell r="A434" t="str">
            <v>ZK114.K005.C395</v>
          </cell>
          <cell r="B434" t="str">
            <v>ZK114</v>
          </cell>
          <cell r="C434">
            <v>0</v>
          </cell>
          <cell r="D434">
            <v>0</v>
          </cell>
          <cell r="E434">
            <v>-264.5</v>
          </cell>
          <cell r="F434">
            <v>0</v>
          </cell>
        </row>
        <row r="435">
          <cell r="A435" t="str">
            <v>ZK114.K100.C009</v>
          </cell>
          <cell r="B435" t="str">
            <v>ZK114</v>
          </cell>
          <cell r="C435">
            <v>0</v>
          </cell>
          <cell r="D435">
            <v>0</v>
          </cell>
          <cell r="E435">
            <v>150</v>
          </cell>
          <cell r="F435">
            <v>0</v>
          </cell>
        </row>
        <row r="436">
          <cell r="A436" t="str">
            <v>ZK114.K100.C320</v>
          </cell>
          <cell r="B436" t="str">
            <v>ZK114</v>
          </cell>
          <cell r="C436">
            <v>0</v>
          </cell>
          <cell r="D436">
            <v>0</v>
          </cell>
          <cell r="E436">
            <v>150</v>
          </cell>
          <cell r="F436">
            <v>0</v>
          </cell>
        </row>
        <row r="437">
          <cell r="A437" t="str">
            <v>ZK114.K100.C390</v>
          </cell>
          <cell r="B437" t="str">
            <v>ZK114</v>
          </cell>
          <cell r="C437">
            <v>0</v>
          </cell>
          <cell r="D437">
            <v>350</v>
          </cell>
          <cell r="E437">
            <v>150</v>
          </cell>
          <cell r="F437">
            <v>0</v>
          </cell>
        </row>
        <row r="438">
          <cell r="A438" t="str">
            <v>ZK114.K100.C395</v>
          </cell>
          <cell r="B438" t="str">
            <v>ZK114</v>
          </cell>
          <cell r="C438">
            <v>0</v>
          </cell>
          <cell r="D438">
            <v>0</v>
          </cell>
          <cell r="E438">
            <v>375</v>
          </cell>
          <cell r="F438">
            <v>0</v>
          </cell>
        </row>
        <row r="439">
          <cell r="A439" t="str">
            <v>ZK114.K114.C395</v>
          </cell>
          <cell r="B439" t="str">
            <v>ZK114</v>
          </cell>
          <cell r="C439">
            <v>0</v>
          </cell>
          <cell r="D439">
            <v>0</v>
          </cell>
          <cell r="E439">
            <v>203.98</v>
          </cell>
          <cell r="F439">
            <v>0</v>
          </cell>
        </row>
        <row r="440">
          <cell r="A440" t="str">
            <v>ZK114.K115.C009</v>
          </cell>
          <cell r="B440" t="str">
            <v>ZK114</v>
          </cell>
          <cell r="C440">
            <v>0</v>
          </cell>
          <cell r="D440">
            <v>0</v>
          </cell>
          <cell r="E440">
            <v>87.35</v>
          </cell>
          <cell r="F440">
            <v>0</v>
          </cell>
        </row>
        <row r="441">
          <cell r="A441" t="str">
            <v>ZK114.K115.C019</v>
          </cell>
          <cell r="B441" t="str">
            <v>ZK114</v>
          </cell>
          <cell r="C441">
            <v>0</v>
          </cell>
          <cell r="D441">
            <v>0</v>
          </cell>
          <cell r="E441">
            <v>12.4</v>
          </cell>
          <cell r="F441">
            <v>0</v>
          </cell>
        </row>
        <row r="442">
          <cell r="A442" t="str">
            <v>ZK114.K115.C020</v>
          </cell>
          <cell r="B442" t="str">
            <v>ZK114</v>
          </cell>
          <cell r="C442">
            <v>0</v>
          </cell>
          <cell r="D442">
            <v>0</v>
          </cell>
          <cell r="E442">
            <v>32.700000000000003</v>
          </cell>
          <cell r="F442">
            <v>0</v>
          </cell>
        </row>
        <row r="443">
          <cell r="A443" t="str">
            <v>ZK114.K115.C125</v>
          </cell>
          <cell r="B443" t="str">
            <v>ZK114</v>
          </cell>
          <cell r="C443">
            <v>0</v>
          </cell>
          <cell r="D443">
            <v>0</v>
          </cell>
          <cell r="E443">
            <v>32</v>
          </cell>
          <cell r="F443">
            <v>0</v>
          </cell>
        </row>
        <row r="444">
          <cell r="A444" t="str">
            <v>ZK114.K115.C140</v>
          </cell>
          <cell r="B444" t="str">
            <v>ZK114</v>
          </cell>
          <cell r="C444">
            <v>0</v>
          </cell>
          <cell r="D444">
            <v>0</v>
          </cell>
          <cell r="E444">
            <v>24.8</v>
          </cell>
          <cell r="F444">
            <v>0</v>
          </cell>
        </row>
        <row r="445">
          <cell r="A445" t="str">
            <v>ZK114.K115.C274</v>
          </cell>
          <cell r="B445" t="str">
            <v>ZK114</v>
          </cell>
          <cell r="C445">
            <v>0</v>
          </cell>
          <cell r="D445">
            <v>0</v>
          </cell>
          <cell r="E445">
            <v>112.8</v>
          </cell>
          <cell r="F445">
            <v>0</v>
          </cell>
        </row>
        <row r="446">
          <cell r="A446" t="str">
            <v>ZK114.K115.C320</v>
          </cell>
          <cell r="B446" t="str">
            <v>ZK114</v>
          </cell>
          <cell r="C446">
            <v>0</v>
          </cell>
          <cell r="D446">
            <v>0</v>
          </cell>
          <cell r="E446">
            <v>0</v>
          </cell>
          <cell r="F446">
            <v>84.5</v>
          </cell>
        </row>
        <row r="447">
          <cell r="A447" t="str">
            <v>ZK114.K115.C330</v>
          </cell>
          <cell r="B447" t="str">
            <v>ZK114</v>
          </cell>
          <cell r="C447">
            <v>0</v>
          </cell>
          <cell r="D447">
            <v>0</v>
          </cell>
          <cell r="E447">
            <v>6.7</v>
          </cell>
          <cell r="F447">
            <v>0</v>
          </cell>
        </row>
        <row r="448">
          <cell r="A448" t="str">
            <v>ZK114.K115.C395</v>
          </cell>
          <cell r="B448" t="str">
            <v>ZK114</v>
          </cell>
          <cell r="C448">
            <v>0</v>
          </cell>
          <cell r="D448">
            <v>0</v>
          </cell>
          <cell r="E448">
            <v>1809.08</v>
          </cell>
          <cell r="F448">
            <v>0</v>
          </cell>
        </row>
        <row r="449">
          <cell r="A449" t="str">
            <v>ZK114.K115.C530</v>
          </cell>
          <cell r="B449" t="str">
            <v>ZK114</v>
          </cell>
          <cell r="C449">
            <v>0</v>
          </cell>
          <cell r="D449">
            <v>0</v>
          </cell>
          <cell r="E449">
            <v>127.5</v>
          </cell>
          <cell r="F449">
            <v>0</v>
          </cell>
        </row>
        <row r="450">
          <cell r="A450" t="str">
            <v>ZK114.K115.C540</v>
          </cell>
          <cell r="B450" t="str">
            <v>ZK114</v>
          </cell>
          <cell r="C450">
            <v>0</v>
          </cell>
          <cell r="D450">
            <v>0</v>
          </cell>
          <cell r="E450">
            <v>13</v>
          </cell>
          <cell r="F450">
            <v>0</v>
          </cell>
        </row>
        <row r="451">
          <cell r="A451" t="str">
            <v>ZK114.K115.C555</v>
          </cell>
          <cell r="B451" t="str">
            <v>ZK114</v>
          </cell>
          <cell r="C451">
            <v>0</v>
          </cell>
          <cell r="D451">
            <v>0</v>
          </cell>
          <cell r="E451">
            <v>173.7</v>
          </cell>
          <cell r="F451">
            <v>0</v>
          </cell>
        </row>
        <row r="452">
          <cell r="A452" t="str">
            <v>ZK114.K115.C601</v>
          </cell>
          <cell r="B452" t="str">
            <v>ZK114</v>
          </cell>
          <cell r="C452">
            <v>0</v>
          </cell>
          <cell r="D452">
            <v>0</v>
          </cell>
          <cell r="E452">
            <v>39</v>
          </cell>
          <cell r="F452">
            <v>0</v>
          </cell>
        </row>
        <row r="453">
          <cell r="A453" t="str">
            <v>ZK114.K115.C700</v>
          </cell>
          <cell r="B453" t="str">
            <v>ZK114</v>
          </cell>
          <cell r="C453">
            <v>0</v>
          </cell>
          <cell r="D453">
            <v>0</v>
          </cell>
          <cell r="E453">
            <v>26</v>
          </cell>
          <cell r="F453">
            <v>0</v>
          </cell>
        </row>
        <row r="454">
          <cell r="A454" t="str">
            <v>ZK114.K115.C850</v>
          </cell>
          <cell r="B454" t="str">
            <v>ZK114</v>
          </cell>
          <cell r="C454">
            <v>0</v>
          </cell>
          <cell r="D454">
            <v>0</v>
          </cell>
          <cell r="E454">
            <v>16.399999999999999</v>
          </cell>
          <cell r="F454">
            <v>0</v>
          </cell>
        </row>
        <row r="455">
          <cell r="A455" t="str">
            <v>ZK114.K116.C235</v>
          </cell>
          <cell r="B455" t="str">
            <v>ZK114</v>
          </cell>
          <cell r="C455">
            <v>0</v>
          </cell>
          <cell r="D455">
            <v>0</v>
          </cell>
          <cell r="E455">
            <v>37.5</v>
          </cell>
          <cell r="F455">
            <v>0</v>
          </cell>
        </row>
        <row r="456">
          <cell r="A456" t="str">
            <v>ZK114.K116.C395</v>
          </cell>
          <cell r="B456" t="str">
            <v>ZK114</v>
          </cell>
          <cell r="C456">
            <v>0</v>
          </cell>
          <cell r="D456">
            <v>0</v>
          </cell>
          <cell r="E456">
            <v>271.77999999999997</v>
          </cell>
          <cell r="F456">
            <v>0</v>
          </cell>
        </row>
        <row r="457">
          <cell r="A457" t="str">
            <v>ZK114.K117.C395</v>
          </cell>
          <cell r="B457" t="str">
            <v>ZK114</v>
          </cell>
          <cell r="C457">
            <v>0</v>
          </cell>
          <cell r="D457">
            <v>0</v>
          </cell>
          <cell r="E457">
            <v>173.75</v>
          </cell>
          <cell r="F457">
            <v>0</v>
          </cell>
        </row>
        <row r="458">
          <cell r="A458" t="str">
            <v>ZK114.K120.C009</v>
          </cell>
          <cell r="B458" t="str">
            <v>ZK114</v>
          </cell>
          <cell r="C458">
            <v>0</v>
          </cell>
          <cell r="D458">
            <v>0</v>
          </cell>
          <cell r="E458">
            <v>331.21</v>
          </cell>
          <cell r="F458">
            <v>0</v>
          </cell>
        </row>
        <row r="459">
          <cell r="A459" t="str">
            <v>ZK114.K120.C030</v>
          </cell>
          <cell r="B459" t="str">
            <v>ZK114</v>
          </cell>
          <cell r="C459">
            <v>0</v>
          </cell>
          <cell r="D459">
            <v>0</v>
          </cell>
          <cell r="E459">
            <v>58.33</v>
          </cell>
          <cell r="F459">
            <v>0</v>
          </cell>
        </row>
        <row r="460">
          <cell r="A460" t="str">
            <v>ZK114.K120.C130</v>
          </cell>
          <cell r="B460" t="str">
            <v>ZK114</v>
          </cell>
          <cell r="C460">
            <v>0</v>
          </cell>
          <cell r="D460">
            <v>0</v>
          </cell>
          <cell r="E460">
            <v>6.6</v>
          </cell>
          <cell r="F460">
            <v>49.2</v>
          </cell>
        </row>
        <row r="461">
          <cell r="A461" t="str">
            <v>ZK114.K120.C320</v>
          </cell>
          <cell r="B461" t="str">
            <v>ZK114</v>
          </cell>
          <cell r="C461">
            <v>0</v>
          </cell>
          <cell r="D461">
            <v>0</v>
          </cell>
          <cell r="E461">
            <v>467.87</v>
          </cell>
          <cell r="F461">
            <v>0</v>
          </cell>
        </row>
        <row r="462">
          <cell r="A462" t="str">
            <v>ZK114.K120.C395</v>
          </cell>
          <cell r="B462" t="str">
            <v>ZK114</v>
          </cell>
          <cell r="C462">
            <v>0</v>
          </cell>
          <cell r="D462">
            <v>0</v>
          </cell>
          <cell r="E462">
            <v>27</v>
          </cell>
          <cell r="F462">
            <v>0</v>
          </cell>
        </row>
        <row r="463">
          <cell r="A463" t="str">
            <v>ZK114.K130.C603</v>
          </cell>
          <cell r="B463" t="str">
            <v>ZK114</v>
          </cell>
          <cell r="C463">
            <v>0</v>
          </cell>
          <cell r="D463">
            <v>0</v>
          </cell>
          <cell r="E463">
            <v>0</v>
          </cell>
          <cell r="F463">
            <v>449.35</v>
          </cell>
        </row>
        <row r="464">
          <cell r="A464" t="str">
            <v>ZK114.K133.0000</v>
          </cell>
          <cell r="B464" t="str">
            <v>ZK114</v>
          </cell>
          <cell r="C464">
            <v>0</v>
          </cell>
          <cell r="D464">
            <v>26.88</v>
          </cell>
          <cell r="E464">
            <v>0</v>
          </cell>
          <cell r="F464">
            <v>0</v>
          </cell>
        </row>
        <row r="465">
          <cell r="A465" t="str">
            <v>ZK114.K133.C181</v>
          </cell>
          <cell r="B465" t="str">
            <v>ZK114</v>
          </cell>
          <cell r="C465">
            <v>0</v>
          </cell>
          <cell r="D465">
            <v>0</v>
          </cell>
          <cell r="E465">
            <v>19.649999999999999</v>
          </cell>
          <cell r="F465">
            <v>0</v>
          </cell>
        </row>
        <row r="466">
          <cell r="A466" t="str">
            <v>ZK114.K133.C320</v>
          </cell>
          <cell r="B466" t="str">
            <v>ZK114</v>
          </cell>
          <cell r="C466">
            <v>0</v>
          </cell>
          <cell r="D466">
            <v>0</v>
          </cell>
          <cell r="E466">
            <v>13.38</v>
          </cell>
          <cell r="F466">
            <v>0</v>
          </cell>
        </row>
        <row r="467">
          <cell r="A467" t="str">
            <v>ZK114.K133.C390</v>
          </cell>
          <cell r="B467" t="str">
            <v>ZK114</v>
          </cell>
          <cell r="C467">
            <v>0</v>
          </cell>
          <cell r="D467">
            <v>0</v>
          </cell>
          <cell r="E467">
            <v>48.6</v>
          </cell>
          <cell r="F467">
            <v>0</v>
          </cell>
        </row>
        <row r="468">
          <cell r="A468" t="str">
            <v>ZK114.K133.C395</v>
          </cell>
          <cell r="B468" t="str">
            <v>ZK114</v>
          </cell>
          <cell r="C468">
            <v>0</v>
          </cell>
          <cell r="D468">
            <v>0</v>
          </cell>
          <cell r="E468">
            <v>25.44</v>
          </cell>
          <cell r="F468">
            <v>81</v>
          </cell>
        </row>
        <row r="469">
          <cell r="A469" t="str">
            <v>ZK114.K133.C700</v>
          </cell>
          <cell r="B469" t="str">
            <v>ZK114</v>
          </cell>
          <cell r="C469">
            <v>0</v>
          </cell>
          <cell r="D469">
            <v>0</v>
          </cell>
          <cell r="E469">
            <v>26.67</v>
          </cell>
          <cell r="F469">
            <v>0</v>
          </cell>
        </row>
        <row r="470">
          <cell r="A470" t="str">
            <v>ZK114.K170.C390</v>
          </cell>
          <cell r="B470" t="str">
            <v>ZK114</v>
          </cell>
          <cell r="C470">
            <v>0</v>
          </cell>
          <cell r="D470">
            <v>0</v>
          </cell>
          <cell r="E470">
            <v>7409.5</v>
          </cell>
          <cell r="F470">
            <v>150</v>
          </cell>
        </row>
        <row r="471">
          <cell r="A471" t="str">
            <v>ZK114.K176.C140</v>
          </cell>
          <cell r="B471" t="str">
            <v>ZK114</v>
          </cell>
          <cell r="C471">
            <v>0</v>
          </cell>
          <cell r="D471">
            <v>0</v>
          </cell>
          <cell r="E471">
            <v>10</v>
          </cell>
          <cell r="F471">
            <v>0</v>
          </cell>
        </row>
        <row r="472">
          <cell r="A472" t="str">
            <v>ZK114.K190.C390</v>
          </cell>
          <cell r="B472" t="str">
            <v>ZK114</v>
          </cell>
          <cell r="C472">
            <v>0</v>
          </cell>
          <cell r="D472">
            <v>0</v>
          </cell>
          <cell r="E472">
            <v>105</v>
          </cell>
          <cell r="F472">
            <v>0</v>
          </cell>
        </row>
        <row r="473">
          <cell r="A473" t="str">
            <v>ZK114.K219.C155</v>
          </cell>
          <cell r="B473" t="str">
            <v>ZK114</v>
          </cell>
          <cell r="C473">
            <v>0</v>
          </cell>
          <cell r="D473">
            <v>0</v>
          </cell>
          <cell r="E473">
            <v>5.6</v>
          </cell>
          <cell r="F473">
            <v>0</v>
          </cell>
        </row>
        <row r="474">
          <cell r="A474" t="str">
            <v>ZK114.K219.C810</v>
          </cell>
          <cell r="B474" t="str">
            <v>ZK114</v>
          </cell>
          <cell r="C474">
            <v>0</v>
          </cell>
          <cell r="D474">
            <v>0</v>
          </cell>
          <cell r="E474">
            <v>204.71</v>
          </cell>
          <cell r="F474">
            <v>0</v>
          </cell>
        </row>
        <row r="475">
          <cell r="A475" t="str">
            <v>ZK114.K227.C555</v>
          </cell>
          <cell r="B475" t="str">
            <v>ZK114</v>
          </cell>
          <cell r="C475">
            <v>0</v>
          </cell>
          <cell r="D475">
            <v>0</v>
          </cell>
          <cell r="E475">
            <v>4061</v>
          </cell>
          <cell r="F475">
            <v>0</v>
          </cell>
        </row>
        <row r="476">
          <cell r="A476" t="str">
            <v>ZK114.K247.C555</v>
          </cell>
          <cell r="B476" t="str">
            <v>ZK114</v>
          </cell>
          <cell r="C476">
            <v>0</v>
          </cell>
          <cell r="D476">
            <v>0</v>
          </cell>
          <cell r="E476">
            <v>2080.96</v>
          </cell>
          <cell r="F476">
            <v>0</v>
          </cell>
        </row>
        <row r="477">
          <cell r="A477" t="str">
            <v>ZK114.K299.C009</v>
          </cell>
          <cell r="B477" t="str">
            <v>ZK114</v>
          </cell>
          <cell r="C477">
            <v>0</v>
          </cell>
          <cell r="D477">
            <v>5076.1899999999996</v>
          </cell>
          <cell r="E477">
            <v>677.53</v>
          </cell>
          <cell r="F477">
            <v>34.9</v>
          </cell>
        </row>
        <row r="478">
          <cell r="A478" t="str">
            <v>ZK114.K299.C019</v>
          </cell>
          <cell r="B478" t="str">
            <v>ZK114</v>
          </cell>
          <cell r="C478">
            <v>0</v>
          </cell>
          <cell r="D478">
            <v>0</v>
          </cell>
          <cell r="E478">
            <v>331.52</v>
          </cell>
          <cell r="F478">
            <v>0</v>
          </cell>
        </row>
        <row r="479">
          <cell r="A479" t="str">
            <v>ZK114.K299.C020</v>
          </cell>
          <cell r="B479" t="str">
            <v>ZK114</v>
          </cell>
          <cell r="C479">
            <v>0</v>
          </cell>
          <cell r="D479">
            <v>0</v>
          </cell>
          <cell r="E479">
            <v>6.66</v>
          </cell>
          <cell r="F479">
            <v>0</v>
          </cell>
        </row>
        <row r="480">
          <cell r="A480" t="str">
            <v>ZK114.K299.C031</v>
          </cell>
          <cell r="B480" t="str">
            <v>ZK114</v>
          </cell>
          <cell r="C480">
            <v>0</v>
          </cell>
          <cell r="D480">
            <v>0</v>
          </cell>
          <cell r="E480">
            <v>27.28</v>
          </cell>
          <cell r="F480">
            <v>0</v>
          </cell>
        </row>
        <row r="481">
          <cell r="A481" t="str">
            <v>ZK114.K299.C070</v>
          </cell>
          <cell r="B481" t="str">
            <v>ZK114</v>
          </cell>
          <cell r="C481">
            <v>0</v>
          </cell>
          <cell r="D481">
            <v>0</v>
          </cell>
          <cell r="E481">
            <v>1751.61</v>
          </cell>
          <cell r="F481">
            <v>0</v>
          </cell>
        </row>
        <row r="482">
          <cell r="A482" t="str">
            <v>ZK114.K299.C080</v>
          </cell>
          <cell r="B482" t="str">
            <v>ZK114</v>
          </cell>
          <cell r="C482">
            <v>0</v>
          </cell>
          <cell r="D482">
            <v>0</v>
          </cell>
          <cell r="E482">
            <v>103.57</v>
          </cell>
          <cell r="F482">
            <v>0</v>
          </cell>
        </row>
        <row r="483">
          <cell r="A483" t="str">
            <v>ZK114.K299.C100</v>
          </cell>
          <cell r="B483" t="str">
            <v>ZK114</v>
          </cell>
          <cell r="C483">
            <v>0</v>
          </cell>
          <cell r="D483">
            <v>0</v>
          </cell>
          <cell r="E483">
            <v>7687.2</v>
          </cell>
          <cell r="F483">
            <v>0</v>
          </cell>
        </row>
        <row r="484">
          <cell r="A484" t="str">
            <v>ZK114.K299.C115</v>
          </cell>
          <cell r="B484" t="str">
            <v>ZK114</v>
          </cell>
          <cell r="C484">
            <v>0</v>
          </cell>
          <cell r="D484">
            <v>0</v>
          </cell>
          <cell r="E484">
            <v>17.43</v>
          </cell>
          <cell r="F484">
            <v>0</v>
          </cell>
        </row>
        <row r="485">
          <cell r="A485" t="str">
            <v>ZK114.K299.C125</v>
          </cell>
          <cell r="B485" t="str">
            <v>ZK114</v>
          </cell>
          <cell r="C485">
            <v>0</v>
          </cell>
          <cell r="D485">
            <v>0</v>
          </cell>
          <cell r="E485">
            <v>226.13</v>
          </cell>
          <cell r="F485">
            <v>0</v>
          </cell>
        </row>
        <row r="486">
          <cell r="A486" t="str">
            <v>ZK114.K299.C140</v>
          </cell>
          <cell r="B486" t="str">
            <v>ZK114</v>
          </cell>
          <cell r="C486">
            <v>0</v>
          </cell>
          <cell r="D486">
            <v>0</v>
          </cell>
          <cell r="E486">
            <v>291.14999999999998</v>
          </cell>
          <cell r="F486">
            <v>0</v>
          </cell>
        </row>
        <row r="487">
          <cell r="A487" t="str">
            <v>ZK114.K299.C155</v>
          </cell>
          <cell r="B487" t="str">
            <v>ZK114</v>
          </cell>
          <cell r="C487">
            <v>0</v>
          </cell>
          <cell r="D487">
            <v>0</v>
          </cell>
          <cell r="E487">
            <v>688.82</v>
          </cell>
          <cell r="F487">
            <v>200</v>
          </cell>
        </row>
        <row r="488">
          <cell r="A488" t="str">
            <v>ZK114.K299.C181</v>
          </cell>
          <cell r="B488" t="str">
            <v>ZK114</v>
          </cell>
          <cell r="C488">
            <v>0</v>
          </cell>
          <cell r="D488">
            <v>0</v>
          </cell>
          <cell r="E488">
            <v>169</v>
          </cell>
          <cell r="F488">
            <v>0</v>
          </cell>
        </row>
        <row r="489">
          <cell r="A489" t="str">
            <v>ZK114.K299.C205</v>
          </cell>
          <cell r="B489" t="str">
            <v>ZK114</v>
          </cell>
          <cell r="C489">
            <v>0</v>
          </cell>
          <cell r="D489">
            <v>0</v>
          </cell>
          <cell r="E489">
            <v>32</v>
          </cell>
          <cell r="F489">
            <v>0</v>
          </cell>
        </row>
        <row r="490">
          <cell r="A490" t="str">
            <v>ZK114.K299.C265</v>
          </cell>
          <cell r="B490" t="str">
            <v>ZK114</v>
          </cell>
          <cell r="C490">
            <v>0</v>
          </cell>
          <cell r="D490">
            <v>0</v>
          </cell>
          <cell r="E490">
            <v>145.69999999999999</v>
          </cell>
          <cell r="F490">
            <v>0</v>
          </cell>
        </row>
        <row r="491">
          <cell r="A491" t="str">
            <v>ZK114.K299.C290</v>
          </cell>
          <cell r="B491" t="str">
            <v>ZK114</v>
          </cell>
          <cell r="C491">
            <v>0</v>
          </cell>
          <cell r="D491">
            <v>0</v>
          </cell>
          <cell r="E491">
            <v>6.5</v>
          </cell>
          <cell r="F491">
            <v>0</v>
          </cell>
        </row>
        <row r="492">
          <cell r="A492" t="str">
            <v>ZK114.K299.C300</v>
          </cell>
          <cell r="B492" t="str">
            <v>ZK114</v>
          </cell>
          <cell r="C492">
            <v>0</v>
          </cell>
          <cell r="D492">
            <v>0</v>
          </cell>
          <cell r="E492">
            <v>42.9</v>
          </cell>
          <cell r="F492">
            <v>0</v>
          </cell>
        </row>
        <row r="493">
          <cell r="A493" t="str">
            <v>ZK114.K299.C301</v>
          </cell>
          <cell r="B493" t="str">
            <v>ZK114</v>
          </cell>
          <cell r="C493">
            <v>0</v>
          </cell>
          <cell r="D493">
            <v>0</v>
          </cell>
          <cell r="E493">
            <v>330.25</v>
          </cell>
          <cell r="F493">
            <v>0</v>
          </cell>
        </row>
        <row r="494">
          <cell r="A494" t="str">
            <v>ZK114.K299.C302</v>
          </cell>
          <cell r="B494" t="str">
            <v>ZK114</v>
          </cell>
          <cell r="C494">
            <v>0</v>
          </cell>
          <cell r="D494">
            <v>0</v>
          </cell>
          <cell r="E494">
            <v>451.39</v>
          </cell>
          <cell r="F494">
            <v>0</v>
          </cell>
        </row>
        <row r="495">
          <cell r="A495" t="str">
            <v>ZK114.K299.C320</v>
          </cell>
          <cell r="B495" t="str">
            <v>ZK114</v>
          </cell>
          <cell r="C495">
            <v>0</v>
          </cell>
          <cell r="D495">
            <v>0</v>
          </cell>
          <cell r="E495">
            <v>2035.2</v>
          </cell>
          <cell r="F495">
            <v>49.5</v>
          </cell>
        </row>
        <row r="496">
          <cell r="A496" t="str">
            <v>ZK114.K299.C330</v>
          </cell>
          <cell r="B496" t="str">
            <v>ZK114</v>
          </cell>
          <cell r="C496">
            <v>0</v>
          </cell>
          <cell r="D496">
            <v>0</v>
          </cell>
          <cell r="E496">
            <v>528.92999999999995</v>
          </cell>
          <cell r="F496">
            <v>0</v>
          </cell>
        </row>
        <row r="497">
          <cell r="A497" t="str">
            <v>ZK114.K299.C360</v>
          </cell>
          <cell r="B497" t="str">
            <v>ZK114</v>
          </cell>
          <cell r="C497">
            <v>0</v>
          </cell>
          <cell r="D497">
            <v>0</v>
          </cell>
          <cell r="E497">
            <v>343.22</v>
          </cell>
          <cell r="F497">
            <v>0</v>
          </cell>
        </row>
        <row r="498">
          <cell r="A498" t="str">
            <v>ZK114.K299.C390</v>
          </cell>
          <cell r="B498" t="str">
            <v>ZK114</v>
          </cell>
          <cell r="C498">
            <v>0</v>
          </cell>
          <cell r="D498">
            <v>0</v>
          </cell>
          <cell r="E498">
            <v>14.26</v>
          </cell>
          <cell r="F498">
            <v>0</v>
          </cell>
        </row>
        <row r="499">
          <cell r="A499" t="str">
            <v>ZK114.K299.C395</v>
          </cell>
          <cell r="B499" t="str">
            <v>ZK114</v>
          </cell>
          <cell r="C499">
            <v>0</v>
          </cell>
          <cell r="D499">
            <v>0</v>
          </cell>
          <cell r="E499">
            <v>5.6</v>
          </cell>
          <cell r="F499">
            <v>0</v>
          </cell>
        </row>
        <row r="500">
          <cell r="A500" t="str">
            <v>ZK114.K299.C430</v>
          </cell>
          <cell r="B500" t="str">
            <v>ZK114</v>
          </cell>
          <cell r="C500">
            <v>0</v>
          </cell>
          <cell r="D500">
            <v>0</v>
          </cell>
          <cell r="E500">
            <v>93.76</v>
          </cell>
          <cell r="F500">
            <v>0</v>
          </cell>
        </row>
        <row r="501">
          <cell r="A501" t="str">
            <v>ZK114.K299.C500</v>
          </cell>
          <cell r="B501" t="str">
            <v>ZK114</v>
          </cell>
          <cell r="C501">
            <v>0</v>
          </cell>
          <cell r="D501">
            <v>0</v>
          </cell>
          <cell r="E501">
            <v>970.61</v>
          </cell>
          <cell r="F501">
            <v>440</v>
          </cell>
        </row>
        <row r="502">
          <cell r="A502" t="str">
            <v>ZK114.K299.C555</v>
          </cell>
          <cell r="B502" t="str">
            <v>ZK114</v>
          </cell>
          <cell r="C502">
            <v>0</v>
          </cell>
          <cell r="D502">
            <v>0</v>
          </cell>
          <cell r="E502">
            <v>11173.29</v>
          </cell>
          <cell r="F502">
            <v>7801.23</v>
          </cell>
        </row>
        <row r="503">
          <cell r="A503" t="str">
            <v>ZK114.K299.C600</v>
          </cell>
          <cell r="B503" t="str">
            <v>ZK114</v>
          </cell>
          <cell r="C503">
            <v>0</v>
          </cell>
          <cell r="D503">
            <v>0</v>
          </cell>
          <cell r="E503">
            <v>7</v>
          </cell>
          <cell r="F503">
            <v>0</v>
          </cell>
        </row>
        <row r="504">
          <cell r="A504" t="str">
            <v>ZK114.K299.C700</v>
          </cell>
          <cell r="B504" t="str">
            <v>ZK114</v>
          </cell>
          <cell r="C504">
            <v>0</v>
          </cell>
          <cell r="D504">
            <v>0</v>
          </cell>
          <cell r="E504">
            <v>822.58</v>
          </cell>
          <cell r="F504">
            <v>76</v>
          </cell>
        </row>
        <row r="505">
          <cell r="A505" t="str">
            <v>ZK114.K299.I001</v>
          </cell>
          <cell r="B505" t="str">
            <v>ZK114</v>
          </cell>
          <cell r="C505">
            <v>0</v>
          </cell>
          <cell r="D505">
            <v>0</v>
          </cell>
          <cell r="E505">
            <v>639.91999999999996</v>
          </cell>
          <cell r="F505">
            <v>344</v>
          </cell>
        </row>
        <row r="506">
          <cell r="A506" t="str">
            <v>ZK200.0001</v>
          </cell>
          <cell r="B506" t="str">
            <v>ZK200</v>
          </cell>
          <cell r="C506">
            <v>0</v>
          </cell>
          <cell r="D506">
            <v>0</v>
          </cell>
          <cell r="E506">
            <v>0</v>
          </cell>
          <cell r="F506">
            <v>0</v>
          </cell>
        </row>
        <row r="507">
          <cell r="A507" t="str">
            <v>ZK200.0008</v>
          </cell>
          <cell r="B507" t="str">
            <v>ZK200</v>
          </cell>
          <cell r="C507">
            <v>0</v>
          </cell>
          <cell r="D507">
            <v>0</v>
          </cell>
          <cell r="E507">
            <v>0</v>
          </cell>
          <cell r="F507">
            <v>0</v>
          </cell>
        </row>
        <row r="508">
          <cell r="A508" t="str">
            <v>ZK200.0009</v>
          </cell>
          <cell r="B508" t="str">
            <v>ZK200</v>
          </cell>
          <cell r="C508">
            <v>0</v>
          </cell>
          <cell r="D508">
            <v>0</v>
          </cell>
          <cell r="E508">
            <v>0</v>
          </cell>
          <cell r="F508">
            <v>0</v>
          </cell>
        </row>
        <row r="509">
          <cell r="A509" t="str">
            <v>ZK200.4810</v>
          </cell>
          <cell r="B509" t="str">
            <v>ZK200</v>
          </cell>
          <cell r="C509">
            <v>0</v>
          </cell>
          <cell r="D509">
            <v>0</v>
          </cell>
          <cell r="E509">
            <v>0</v>
          </cell>
          <cell r="F509">
            <v>0</v>
          </cell>
        </row>
        <row r="510">
          <cell r="A510" t="str">
            <v>ZK200.K001</v>
          </cell>
          <cell r="B510" t="str">
            <v>ZK200</v>
          </cell>
          <cell r="C510">
            <v>0</v>
          </cell>
          <cell r="D510">
            <v>0</v>
          </cell>
          <cell r="E510">
            <v>0</v>
          </cell>
          <cell r="F510">
            <v>0</v>
          </cell>
        </row>
        <row r="511">
          <cell r="A511" t="str">
            <v>ZK200.K006</v>
          </cell>
          <cell r="B511" t="str">
            <v>ZK200</v>
          </cell>
          <cell r="C511">
            <v>0</v>
          </cell>
          <cell r="D511">
            <v>0</v>
          </cell>
          <cell r="E511">
            <v>0</v>
          </cell>
          <cell r="F511">
            <v>0</v>
          </cell>
        </row>
        <row r="512">
          <cell r="A512" t="str">
            <v>ZK200.K100</v>
          </cell>
          <cell r="B512" t="str">
            <v>ZK200</v>
          </cell>
          <cell r="C512">
            <v>0</v>
          </cell>
          <cell r="D512">
            <v>526.24</v>
          </cell>
          <cell r="E512">
            <v>3518.7</v>
          </cell>
          <cell r="F512">
            <v>0</v>
          </cell>
        </row>
        <row r="513">
          <cell r="A513" t="str">
            <v>ZK200.K102</v>
          </cell>
          <cell r="B513" t="str">
            <v>ZK200</v>
          </cell>
          <cell r="C513">
            <v>0</v>
          </cell>
          <cell r="D513">
            <v>7060.95</v>
          </cell>
          <cell r="E513">
            <v>1725</v>
          </cell>
          <cell r="F513">
            <v>0</v>
          </cell>
        </row>
        <row r="514">
          <cell r="A514" t="str">
            <v>ZK200.K104</v>
          </cell>
          <cell r="B514" t="str">
            <v>ZK200</v>
          </cell>
          <cell r="C514">
            <v>0</v>
          </cell>
          <cell r="D514">
            <v>318.92</v>
          </cell>
          <cell r="E514">
            <v>408</v>
          </cell>
          <cell r="F514">
            <v>0</v>
          </cell>
        </row>
        <row r="515">
          <cell r="A515" t="str">
            <v>ZK200.K115</v>
          </cell>
          <cell r="B515" t="str">
            <v>ZK200</v>
          </cell>
          <cell r="C515">
            <v>0</v>
          </cell>
          <cell r="D515">
            <v>3449.29</v>
          </cell>
          <cell r="E515">
            <v>16858.419999999998</v>
          </cell>
          <cell r="F515">
            <v>0</v>
          </cell>
        </row>
        <row r="516">
          <cell r="A516" t="str">
            <v>ZK200.K116</v>
          </cell>
          <cell r="B516" t="str">
            <v>ZK200</v>
          </cell>
          <cell r="C516">
            <v>0</v>
          </cell>
          <cell r="D516">
            <v>610.95000000000005</v>
          </cell>
          <cell r="E516">
            <v>6442.32</v>
          </cell>
          <cell r="F516">
            <v>844.14</v>
          </cell>
        </row>
        <row r="517">
          <cell r="A517" t="str">
            <v>ZK200.K117</v>
          </cell>
          <cell r="B517" t="str">
            <v>ZK200</v>
          </cell>
          <cell r="C517">
            <v>0</v>
          </cell>
          <cell r="D517">
            <v>0</v>
          </cell>
          <cell r="E517">
            <v>24.42</v>
          </cell>
          <cell r="F517">
            <v>0</v>
          </cell>
        </row>
        <row r="518">
          <cell r="A518" t="str">
            <v>ZK200.K119</v>
          </cell>
          <cell r="B518" t="str">
            <v>ZK200</v>
          </cell>
          <cell r="C518">
            <v>0</v>
          </cell>
          <cell r="D518">
            <v>127.93</v>
          </cell>
          <cell r="E518">
            <v>0</v>
          </cell>
          <cell r="F518">
            <v>0</v>
          </cell>
        </row>
        <row r="519">
          <cell r="A519" t="str">
            <v>ZK200.K120</v>
          </cell>
          <cell r="B519" t="str">
            <v>ZK200</v>
          </cell>
          <cell r="C519">
            <v>0</v>
          </cell>
          <cell r="D519">
            <v>1471.81</v>
          </cell>
          <cell r="E519">
            <v>1730.01</v>
          </cell>
          <cell r="F519">
            <v>375.77000000000004</v>
          </cell>
        </row>
        <row r="520">
          <cell r="A520" t="str">
            <v>ZK200.K130</v>
          </cell>
          <cell r="B520" t="str">
            <v>ZK200</v>
          </cell>
          <cell r="C520">
            <v>0</v>
          </cell>
          <cell r="D520">
            <v>0</v>
          </cell>
          <cell r="E520">
            <v>394.03</v>
          </cell>
          <cell r="F520">
            <v>0</v>
          </cell>
        </row>
        <row r="521">
          <cell r="A521" t="str">
            <v>ZK200.K133</v>
          </cell>
          <cell r="B521" t="str">
            <v>ZK200</v>
          </cell>
          <cell r="C521">
            <v>0</v>
          </cell>
          <cell r="D521">
            <v>441.7</v>
          </cell>
          <cell r="E521">
            <v>1781.49</v>
          </cell>
          <cell r="F521">
            <v>0</v>
          </cell>
        </row>
        <row r="522">
          <cell r="A522" t="str">
            <v>ZK200.K134</v>
          </cell>
          <cell r="B522" t="str">
            <v>ZK200</v>
          </cell>
          <cell r="C522">
            <v>0</v>
          </cell>
          <cell r="D522">
            <v>0</v>
          </cell>
          <cell r="E522">
            <v>9102.59</v>
          </cell>
          <cell r="F522">
            <v>0</v>
          </cell>
        </row>
        <row r="523">
          <cell r="A523" t="str">
            <v>ZK200.K136</v>
          </cell>
          <cell r="B523" t="str">
            <v>ZK200</v>
          </cell>
          <cell r="C523">
            <v>0</v>
          </cell>
          <cell r="D523">
            <v>0</v>
          </cell>
          <cell r="E523">
            <v>306.35000000000002</v>
          </cell>
          <cell r="F523">
            <v>0</v>
          </cell>
        </row>
        <row r="524">
          <cell r="A524" t="str">
            <v>ZK200.K138</v>
          </cell>
          <cell r="B524" t="str">
            <v>ZK200</v>
          </cell>
          <cell r="C524">
            <v>0</v>
          </cell>
          <cell r="D524">
            <v>545.5</v>
          </cell>
          <cell r="E524">
            <v>281.58</v>
          </cell>
          <cell r="F524">
            <v>0</v>
          </cell>
        </row>
        <row r="525">
          <cell r="A525" t="str">
            <v>ZK200.K175</v>
          </cell>
          <cell r="B525" t="str">
            <v>ZK200</v>
          </cell>
          <cell r="C525">
            <v>0</v>
          </cell>
          <cell r="D525">
            <v>0</v>
          </cell>
          <cell r="E525">
            <v>341.96</v>
          </cell>
          <cell r="F525">
            <v>0</v>
          </cell>
        </row>
        <row r="526">
          <cell r="A526" t="str">
            <v>ZK200.K300</v>
          </cell>
          <cell r="B526" t="str">
            <v>ZK200</v>
          </cell>
          <cell r="C526">
            <v>0</v>
          </cell>
          <cell r="D526">
            <v>928.32</v>
          </cell>
          <cell r="E526">
            <v>15685.4</v>
          </cell>
          <cell r="F526">
            <v>4161.2</v>
          </cell>
        </row>
        <row r="527">
          <cell r="A527" t="str">
            <v>ZK200.K302</v>
          </cell>
          <cell r="B527" t="str">
            <v>ZK200</v>
          </cell>
          <cell r="C527">
            <v>0</v>
          </cell>
          <cell r="D527">
            <v>0</v>
          </cell>
          <cell r="E527">
            <v>226.52</v>
          </cell>
          <cell r="F527">
            <v>0</v>
          </cell>
        </row>
        <row r="528">
          <cell r="A528" t="str">
            <v>ZK200.K303</v>
          </cell>
          <cell r="B528" t="str">
            <v>ZK200</v>
          </cell>
          <cell r="C528">
            <v>0</v>
          </cell>
          <cell r="D528">
            <v>0</v>
          </cell>
          <cell r="E528">
            <v>19</v>
          </cell>
          <cell r="F528">
            <v>0</v>
          </cell>
        </row>
        <row r="529">
          <cell r="A529" t="str">
            <v>ZK200.K306</v>
          </cell>
          <cell r="B529" t="str">
            <v>ZK200</v>
          </cell>
          <cell r="C529">
            <v>0</v>
          </cell>
          <cell r="D529">
            <v>24980</v>
          </cell>
          <cell r="E529">
            <v>10707.59</v>
          </cell>
          <cell r="F529">
            <v>770</v>
          </cell>
        </row>
        <row r="530">
          <cell r="A530" t="str">
            <v>ZK200.K307</v>
          </cell>
          <cell r="B530" t="str">
            <v>ZK200</v>
          </cell>
          <cell r="C530">
            <v>0</v>
          </cell>
          <cell r="D530">
            <v>20985.3</v>
          </cell>
          <cell r="E530">
            <v>2775.95</v>
          </cell>
          <cell r="F530">
            <v>0</v>
          </cell>
        </row>
        <row r="531">
          <cell r="A531" t="str">
            <v>ZK200.K308</v>
          </cell>
          <cell r="B531" t="str">
            <v>ZK200</v>
          </cell>
          <cell r="C531">
            <v>0</v>
          </cell>
          <cell r="D531">
            <v>0</v>
          </cell>
          <cell r="E531">
            <v>20.82</v>
          </cell>
          <cell r="F531">
            <v>0</v>
          </cell>
        </row>
        <row r="532">
          <cell r="A532" t="str">
            <v>ZK200.K317</v>
          </cell>
          <cell r="B532" t="str">
            <v>ZK200</v>
          </cell>
          <cell r="C532">
            <v>0</v>
          </cell>
          <cell r="D532">
            <v>0</v>
          </cell>
          <cell r="E532">
            <v>91.8</v>
          </cell>
          <cell r="F532">
            <v>0</v>
          </cell>
        </row>
        <row r="533">
          <cell r="A533" t="str">
            <v>ZK200.K335</v>
          </cell>
          <cell r="B533" t="str">
            <v>ZK200</v>
          </cell>
          <cell r="C533">
            <v>0</v>
          </cell>
          <cell r="D533">
            <v>0</v>
          </cell>
          <cell r="E533">
            <v>4.5</v>
          </cell>
          <cell r="F533">
            <v>0</v>
          </cell>
        </row>
        <row r="534">
          <cell r="A534" t="str">
            <v>ZK200.K342</v>
          </cell>
          <cell r="B534" t="str">
            <v>ZK200</v>
          </cell>
          <cell r="C534">
            <v>0</v>
          </cell>
          <cell r="D534">
            <v>0</v>
          </cell>
          <cell r="E534">
            <v>8</v>
          </cell>
          <cell r="F534">
            <v>0</v>
          </cell>
        </row>
        <row r="535">
          <cell r="A535" t="str">
            <v>ZK201.K005</v>
          </cell>
          <cell r="B535" t="str">
            <v>ZK201</v>
          </cell>
          <cell r="C535">
            <v>0</v>
          </cell>
          <cell r="D535">
            <v>0</v>
          </cell>
          <cell r="E535">
            <v>-34652</v>
          </cell>
          <cell r="F535">
            <v>0</v>
          </cell>
        </row>
        <row r="536">
          <cell r="A536" t="str">
            <v>ZK201.K104</v>
          </cell>
          <cell r="B536" t="str">
            <v>ZK201</v>
          </cell>
          <cell r="C536">
            <v>0</v>
          </cell>
          <cell r="D536">
            <v>0</v>
          </cell>
          <cell r="E536">
            <v>0</v>
          </cell>
          <cell r="F536">
            <v>0</v>
          </cell>
        </row>
        <row r="537">
          <cell r="A537" t="str">
            <v>ZK201.K115</v>
          </cell>
          <cell r="B537" t="str">
            <v>ZK201</v>
          </cell>
          <cell r="C537">
            <v>0</v>
          </cell>
          <cell r="D537">
            <v>0</v>
          </cell>
          <cell r="E537">
            <v>159.72999999999999</v>
          </cell>
          <cell r="F537">
            <v>0</v>
          </cell>
        </row>
        <row r="538">
          <cell r="A538" t="str">
            <v>ZK201.K138</v>
          </cell>
          <cell r="B538" t="str">
            <v>ZK201</v>
          </cell>
          <cell r="C538">
            <v>0</v>
          </cell>
          <cell r="D538">
            <v>4424</v>
          </cell>
          <cell r="E538">
            <v>114046.59</v>
          </cell>
          <cell r="F538">
            <v>0</v>
          </cell>
        </row>
        <row r="539">
          <cell r="A539" t="str">
            <v>ZK201.K158</v>
          </cell>
          <cell r="B539" t="str">
            <v>ZK201</v>
          </cell>
          <cell r="C539">
            <v>0</v>
          </cell>
          <cell r="D539">
            <v>8010</v>
          </cell>
          <cell r="E539">
            <v>7822.5</v>
          </cell>
          <cell r="F539">
            <v>0</v>
          </cell>
        </row>
        <row r="540">
          <cell r="A540" t="str">
            <v>ZK201.K159</v>
          </cell>
          <cell r="B540" t="str">
            <v>ZK201</v>
          </cell>
          <cell r="C540">
            <v>0</v>
          </cell>
          <cell r="D540">
            <v>5800</v>
          </cell>
          <cell r="E540">
            <v>12552.5</v>
          </cell>
          <cell r="F540">
            <v>2517.5</v>
          </cell>
        </row>
        <row r="541">
          <cell r="A541" t="str">
            <v>ZK201.K160</v>
          </cell>
          <cell r="B541" t="str">
            <v>ZK201</v>
          </cell>
          <cell r="C541">
            <v>0</v>
          </cell>
          <cell r="D541">
            <v>1300</v>
          </cell>
          <cell r="E541">
            <v>57360.35</v>
          </cell>
          <cell r="F541">
            <v>2795</v>
          </cell>
        </row>
        <row r="542">
          <cell r="A542" t="str">
            <v>ZK201.K201</v>
          </cell>
          <cell r="B542" t="str">
            <v>ZK201</v>
          </cell>
          <cell r="C542">
            <v>0</v>
          </cell>
          <cell r="D542">
            <v>0</v>
          </cell>
          <cell r="E542">
            <v>0</v>
          </cell>
          <cell r="F542">
            <v>0</v>
          </cell>
        </row>
        <row r="543">
          <cell r="A543" t="str">
            <v>ZK201.K301</v>
          </cell>
          <cell r="B543" t="str">
            <v>ZK201</v>
          </cell>
          <cell r="C543">
            <v>0</v>
          </cell>
          <cell r="D543">
            <v>131202.65</v>
          </cell>
          <cell r="E543">
            <v>12489.88</v>
          </cell>
          <cell r="F543">
            <v>0</v>
          </cell>
        </row>
        <row r="544">
          <cell r="A544" t="str">
            <v>ZK201.K302</v>
          </cell>
          <cell r="B544" t="str">
            <v>ZK201</v>
          </cell>
          <cell r="C544">
            <v>0</v>
          </cell>
          <cell r="D544">
            <v>0</v>
          </cell>
          <cell r="E544">
            <v>317289</v>
          </cell>
          <cell r="F544">
            <v>19534</v>
          </cell>
        </row>
        <row r="545">
          <cell r="A545" t="str">
            <v>ZK201.K303</v>
          </cell>
          <cell r="B545" t="str">
            <v>ZK201</v>
          </cell>
          <cell r="C545">
            <v>0</v>
          </cell>
          <cell r="D545">
            <v>12640.25</v>
          </cell>
          <cell r="E545">
            <v>96358.28</v>
          </cell>
          <cell r="F545">
            <v>9253</v>
          </cell>
        </row>
        <row r="546">
          <cell r="A546" t="str">
            <v>ZK201.K304</v>
          </cell>
          <cell r="B546" t="str">
            <v>ZK201</v>
          </cell>
          <cell r="C546">
            <v>0</v>
          </cell>
          <cell r="D546">
            <v>50397.43</v>
          </cell>
          <cell r="E546">
            <v>309495.88</v>
          </cell>
          <cell r="F546">
            <v>79041.3</v>
          </cell>
        </row>
        <row r="547">
          <cell r="A547" t="str">
            <v>ZK201.K305</v>
          </cell>
          <cell r="B547" t="str">
            <v>ZK201</v>
          </cell>
          <cell r="C547">
            <v>0</v>
          </cell>
          <cell r="D547">
            <v>0</v>
          </cell>
          <cell r="E547">
            <v>33481</v>
          </cell>
          <cell r="F547">
            <v>50000</v>
          </cell>
        </row>
        <row r="548">
          <cell r="A548" t="str">
            <v>ZK201.K307</v>
          </cell>
          <cell r="B548" t="str">
            <v>ZK201</v>
          </cell>
          <cell r="C548">
            <v>0</v>
          </cell>
          <cell r="D548">
            <v>0</v>
          </cell>
          <cell r="E548">
            <v>6053</v>
          </cell>
          <cell r="F548">
            <v>0</v>
          </cell>
        </row>
        <row r="549">
          <cell r="A549" t="str">
            <v>ZK201.K308</v>
          </cell>
          <cell r="B549" t="str">
            <v>ZK201</v>
          </cell>
          <cell r="C549">
            <v>0</v>
          </cell>
          <cell r="D549">
            <v>264</v>
          </cell>
          <cell r="E549">
            <v>25098.47</v>
          </cell>
          <cell r="F549">
            <v>2501.91</v>
          </cell>
        </row>
        <row r="550">
          <cell r="A550" t="str">
            <v>ZK201.K309</v>
          </cell>
          <cell r="B550" t="str">
            <v>ZK201</v>
          </cell>
          <cell r="C550">
            <v>0</v>
          </cell>
          <cell r="D550">
            <v>3017.37</v>
          </cell>
          <cell r="E550">
            <v>5792</v>
          </cell>
          <cell r="F550">
            <v>0</v>
          </cell>
        </row>
        <row r="551">
          <cell r="A551" t="str">
            <v>ZK201.K310</v>
          </cell>
          <cell r="B551" t="str">
            <v>ZK201</v>
          </cell>
          <cell r="C551">
            <v>0</v>
          </cell>
          <cell r="D551">
            <v>0</v>
          </cell>
          <cell r="E551">
            <v>39553.5</v>
          </cell>
          <cell r="F551">
            <v>0</v>
          </cell>
        </row>
        <row r="552">
          <cell r="A552" t="str">
            <v>ZK201.K334</v>
          </cell>
          <cell r="B552" t="str">
            <v>ZK201</v>
          </cell>
          <cell r="C552">
            <v>0</v>
          </cell>
          <cell r="D552">
            <v>0</v>
          </cell>
          <cell r="E552">
            <v>0</v>
          </cell>
          <cell r="F552">
            <v>0</v>
          </cell>
        </row>
        <row r="553">
          <cell r="A553" t="str">
            <v>ZK202.K115</v>
          </cell>
          <cell r="B553" t="str">
            <v>ZK202</v>
          </cell>
          <cell r="C553">
            <v>0</v>
          </cell>
          <cell r="D553">
            <v>0</v>
          </cell>
          <cell r="E553">
            <v>3407.19</v>
          </cell>
          <cell r="F553">
            <v>0</v>
          </cell>
        </row>
        <row r="554">
          <cell r="A554" t="str">
            <v>ZK202.K116</v>
          </cell>
          <cell r="B554" t="str">
            <v>ZK202</v>
          </cell>
          <cell r="C554">
            <v>0</v>
          </cell>
          <cell r="D554">
            <v>0</v>
          </cell>
          <cell r="E554">
            <v>2077.9899999999998</v>
          </cell>
          <cell r="F554">
            <v>147.82</v>
          </cell>
        </row>
        <row r="555">
          <cell r="A555" t="str">
            <v>ZK202.K160</v>
          </cell>
          <cell r="B555" t="str">
            <v>ZK202</v>
          </cell>
          <cell r="C555">
            <v>0</v>
          </cell>
          <cell r="D555">
            <v>150</v>
          </cell>
          <cell r="E555">
            <v>6124.75</v>
          </cell>
          <cell r="F555">
            <v>4500</v>
          </cell>
        </row>
        <row r="556">
          <cell r="A556" t="str">
            <v>ZK202.K316</v>
          </cell>
          <cell r="B556" t="str">
            <v>ZK202</v>
          </cell>
          <cell r="C556">
            <v>0</v>
          </cell>
          <cell r="D556">
            <v>3125</v>
          </cell>
          <cell r="E556">
            <v>88500</v>
          </cell>
          <cell r="F556">
            <v>101500</v>
          </cell>
        </row>
        <row r="557">
          <cell r="A557" t="str">
            <v>ZK202.K317</v>
          </cell>
          <cell r="B557" t="str">
            <v>ZK202</v>
          </cell>
          <cell r="C557">
            <v>0</v>
          </cell>
          <cell r="D557">
            <v>0</v>
          </cell>
          <cell r="E557">
            <v>2708.06</v>
          </cell>
          <cell r="F557">
            <v>279</v>
          </cell>
        </row>
        <row r="558">
          <cell r="A558" t="str">
            <v>ZK202.K318</v>
          </cell>
          <cell r="B558" t="str">
            <v>ZK202</v>
          </cell>
          <cell r="C558">
            <v>0</v>
          </cell>
          <cell r="D558">
            <v>0</v>
          </cell>
          <cell r="E558">
            <v>5841.37</v>
          </cell>
          <cell r="F558">
            <v>0</v>
          </cell>
        </row>
        <row r="559">
          <cell r="A559" t="str">
            <v>ZK202.K319</v>
          </cell>
          <cell r="B559" t="str">
            <v>ZK202</v>
          </cell>
          <cell r="C559">
            <v>0</v>
          </cell>
          <cell r="D559">
            <v>0</v>
          </cell>
          <cell r="E559">
            <v>17219.59</v>
          </cell>
          <cell r="F559">
            <v>0</v>
          </cell>
        </row>
        <row r="560">
          <cell r="A560" t="str">
            <v>ZK203.K005</v>
          </cell>
          <cell r="B560" t="str">
            <v>ZK203</v>
          </cell>
          <cell r="C560">
            <v>0</v>
          </cell>
          <cell r="D560">
            <v>0</v>
          </cell>
          <cell r="E560">
            <v>-750</v>
          </cell>
          <cell r="F560">
            <v>0</v>
          </cell>
        </row>
        <row r="561">
          <cell r="A561" t="str">
            <v>ZK203.K130</v>
          </cell>
          <cell r="B561" t="str">
            <v>ZK203</v>
          </cell>
          <cell r="C561">
            <v>0</v>
          </cell>
          <cell r="D561">
            <v>20.63</v>
          </cell>
          <cell r="E561">
            <v>0</v>
          </cell>
          <cell r="F561">
            <v>0</v>
          </cell>
        </row>
        <row r="562">
          <cell r="A562" t="str">
            <v>ZK203.K133</v>
          </cell>
          <cell r="B562" t="str">
            <v>ZK203</v>
          </cell>
          <cell r="C562">
            <v>0</v>
          </cell>
          <cell r="D562">
            <v>0</v>
          </cell>
          <cell r="E562">
            <v>101.84</v>
          </cell>
          <cell r="F562">
            <v>0</v>
          </cell>
        </row>
        <row r="563">
          <cell r="A563" t="str">
            <v>ZK203.K160</v>
          </cell>
          <cell r="B563" t="str">
            <v>ZK203</v>
          </cell>
          <cell r="C563">
            <v>0</v>
          </cell>
          <cell r="D563">
            <v>200</v>
          </cell>
          <cell r="E563">
            <v>20307.5</v>
          </cell>
          <cell r="F563">
            <v>28968.75</v>
          </cell>
        </row>
        <row r="564">
          <cell r="A564" t="str">
            <v>ZK203.K310</v>
          </cell>
          <cell r="B564" t="str">
            <v>ZK203</v>
          </cell>
          <cell r="C564">
            <v>0</v>
          </cell>
          <cell r="D564">
            <v>-20.63</v>
          </cell>
          <cell r="E564">
            <v>0</v>
          </cell>
          <cell r="F564">
            <v>0</v>
          </cell>
        </row>
        <row r="565">
          <cell r="A565" t="str">
            <v>ZK203.K324</v>
          </cell>
          <cell r="B565" t="str">
            <v>ZK203</v>
          </cell>
          <cell r="C565">
            <v>0</v>
          </cell>
          <cell r="D565">
            <v>66069.62</v>
          </cell>
          <cell r="E565">
            <v>241377.82</v>
          </cell>
          <cell r="F565">
            <v>0</v>
          </cell>
        </row>
        <row r="566">
          <cell r="A566" t="str">
            <v>ZK203.K325</v>
          </cell>
          <cell r="B566" t="str">
            <v>ZK203</v>
          </cell>
          <cell r="C566">
            <v>0</v>
          </cell>
          <cell r="D566">
            <v>0</v>
          </cell>
          <cell r="E566">
            <v>73873.759999999995</v>
          </cell>
          <cell r="F566">
            <v>42577.74</v>
          </cell>
        </row>
        <row r="567">
          <cell r="A567" t="str">
            <v>ZK203.K326</v>
          </cell>
          <cell r="B567" t="str">
            <v>ZK203</v>
          </cell>
          <cell r="C567">
            <v>0</v>
          </cell>
          <cell r="D567">
            <v>20426.55</v>
          </cell>
          <cell r="E567">
            <v>132479.25</v>
          </cell>
          <cell r="F567">
            <v>87593.97</v>
          </cell>
        </row>
        <row r="568">
          <cell r="A568" t="str">
            <v>ZK203.K327</v>
          </cell>
          <cell r="B568" t="str">
            <v>ZK203</v>
          </cell>
          <cell r="C568">
            <v>0</v>
          </cell>
          <cell r="D568">
            <v>11193.32</v>
          </cell>
          <cell r="E568">
            <v>48846.69</v>
          </cell>
          <cell r="F568">
            <v>97</v>
          </cell>
        </row>
        <row r="569">
          <cell r="A569" t="str">
            <v>ZK203.K329</v>
          </cell>
          <cell r="B569" t="str">
            <v>ZK203</v>
          </cell>
          <cell r="C569">
            <v>0</v>
          </cell>
          <cell r="D569">
            <v>1502.65</v>
          </cell>
          <cell r="E569">
            <v>17749.400000000001</v>
          </cell>
          <cell r="F569">
            <v>0</v>
          </cell>
        </row>
        <row r="570">
          <cell r="A570" t="str">
            <v>ZK204.K115</v>
          </cell>
          <cell r="B570" t="str">
            <v>ZK204</v>
          </cell>
          <cell r="C570">
            <v>0</v>
          </cell>
          <cell r="D570">
            <v>0</v>
          </cell>
          <cell r="E570">
            <v>0</v>
          </cell>
          <cell r="F570">
            <v>0</v>
          </cell>
        </row>
        <row r="571">
          <cell r="A571" t="str">
            <v>ZK204.K133</v>
          </cell>
          <cell r="B571" t="str">
            <v>ZK204</v>
          </cell>
          <cell r="C571">
            <v>0</v>
          </cell>
          <cell r="D571">
            <v>0</v>
          </cell>
          <cell r="E571">
            <v>0</v>
          </cell>
          <cell r="F571">
            <v>0</v>
          </cell>
        </row>
        <row r="572">
          <cell r="A572" t="str">
            <v>ZK204.K134</v>
          </cell>
          <cell r="B572" t="str">
            <v>ZK204</v>
          </cell>
          <cell r="C572">
            <v>0</v>
          </cell>
          <cell r="D572">
            <v>0</v>
          </cell>
          <cell r="E572">
            <v>0</v>
          </cell>
          <cell r="F572">
            <v>0</v>
          </cell>
        </row>
        <row r="573">
          <cell r="A573" t="str">
            <v>ZK204.K160</v>
          </cell>
          <cell r="B573" t="str">
            <v>ZK204</v>
          </cell>
          <cell r="C573">
            <v>0</v>
          </cell>
          <cell r="D573">
            <v>0</v>
          </cell>
          <cell r="E573">
            <v>3548.85</v>
          </cell>
          <cell r="F573">
            <v>0</v>
          </cell>
        </row>
        <row r="574">
          <cell r="A574" t="str">
            <v>ZK204.K334</v>
          </cell>
          <cell r="B574" t="str">
            <v>ZK204</v>
          </cell>
          <cell r="C574">
            <v>0</v>
          </cell>
          <cell r="D574">
            <v>28667.58</v>
          </cell>
          <cell r="E574">
            <v>92045</v>
          </cell>
          <cell r="F574">
            <v>2610</v>
          </cell>
        </row>
        <row r="575">
          <cell r="A575" t="str">
            <v>ZK204.K335</v>
          </cell>
          <cell r="B575" t="str">
            <v>ZK204</v>
          </cell>
          <cell r="C575">
            <v>0</v>
          </cell>
          <cell r="D575">
            <v>4267.95</v>
          </cell>
          <cell r="E575">
            <v>56789.23</v>
          </cell>
          <cell r="F575">
            <v>3464.3</v>
          </cell>
        </row>
        <row r="576">
          <cell r="A576" t="str">
            <v>ZK204.K336</v>
          </cell>
          <cell r="B576" t="str">
            <v>ZK204</v>
          </cell>
          <cell r="C576">
            <v>0</v>
          </cell>
          <cell r="D576">
            <v>870.1</v>
          </cell>
          <cell r="E576">
            <v>10430.83</v>
          </cell>
          <cell r="F576">
            <v>1035</v>
          </cell>
        </row>
        <row r="577">
          <cell r="A577" t="str">
            <v>ZK204.K352</v>
          </cell>
          <cell r="B577" t="str">
            <v>ZK204</v>
          </cell>
          <cell r="C577">
            <v>0</v>
          </cell>
          <cell r="D577">
            <v>0</v>
          </cell>
          <cell r="E577">
            <v>0</v>
          </cell>
          <cell r="F577">
            <v>0</v>
          </cell>
        </row>
        <row r="578">
          <cell r="A578" t="str">
            <v>ZK204.K353</v>
          </cell>
          <cell r="B578" t="str">
            <v>ZK204</v>
          </cell>
          <cell r="C578">
            <v>0</v>
          </cell>
          <cell r="D578">
            <v>0</v>
          </cell>
          <cell r="E578">
            <v>0</v>
          </cell>
          <cell r="F578">
            <v>0</v>
          </cell>
        </row>
        <row r="579">
          <cell r="A579" t="str">
            <v>ZK204.K355</v>
          </cell>
          <cell r="B579" t="str">
            <v>ZK204</v>
          </cell>
          <cell r="C579">
            <v>0</v>
          </cell>
          <cell r="D579">
            <v>0</v>
          </cell>
          <cell r="E579">
            <v>0</v>
          </cell>
          <cell r="F579">
            <v>0</v>
          </cell>
        </row>
        <row r="580">
          <cell r="A580" t="str">
            <v>ZK205.K001</v>
          </cell>
          <cell r="B580" t="str">
            <v>ZK205</v>
          </cell>
          <cell r="C580">
            <v>0</v>
          </cell>
          <cell r="D580">
            <v>0</v>
          </cell>
          <cell r="E580">
            <v>0</v>
          </cell>
          <cell r="F580">
            <v>0</v>
          </cell>
        </row>
        <row r="581">
          <cell r="A581" t="str">
            <v>ZK205.K120</v>
          </cell>
          <cell r="B581" t="str">
            <v>ZK205</v>
          </cell>
          <cell r="C581">
            <v>0</v>
          </cell>
          <cell r="D581">
            <v>0</v>
          </cell>
          <cell r="E581">
            <v>74</v>
          </cell>
          <cell r="F581">
            <v>0</v>
          </cell>
        </row>
        <row r="582">
          <cell r="A582" t="str">
            <v>ZK205.K136</v>
          </cell>
          <cell r="B582" t="str">
            <v>ZK205</v>
          </cell>
          <cell r="C582">
            <v>0</v>
          </cell>
          <cell r="D582">
            <v>0</v>
          </cell>
          <cell r="E582">
            <v>0</v>
          </cell>
          <cell r="F582">
            <v>0</v>
          </cell>
        </row>
        <row r="583">
          <cell r="A583" t="str">
            <v>ZK205.K161</v>
          </cell>
          <cell r="B583" t="str">
            <v>ZK205</v>
          </cell>
          <cell r="C583">
            <v>0</v>
          </cell>
          <cell r="D583">
            <v>0</v>
          </cell>
          <cell r="E583">
            <v>0</v>
          </cell>
          <cell r="F583">
            <v>1000</v>
          </cell>
        </row>
        <row r="584">
          <cell r="A584" t="str">
            <v>ZK205.K307</v>
          </cell>
          <cell r="B584" t="str">
            <v>ZK205</v>
          </cell>
          <cell r="C584">
            <v>0</v>
          </cell>
          <cell r="D584">
            <v>7500</v>
          </cell>
          <cell r="E584">
            <v>6340.93</v>
          </cell>
          <cell r="F584">
            <v>0</v>
          </cell>
        </row>
        <row r="585">
          <cell r="A585" t="str">
            <v>ZK205.K308</v>
          </cell>
          <cell r="B585" t="str">
            <v>ZK205</v>
          </cell>
          <cell r="C585">
            <v>0</v>
          </cell>
          <cell r="D585">
            <v>0</v>
          </cell>
          <cell r="E585">
            <v>3184.3</v>
          </cell>
          <cell r="F585">
            <v>2780</v>
          </cell>
        </row>
        <row r="586">
          <cell r="A586" t="str">
            <v>ZK205.K327</v>
          </cell>
          <cell r="B586" t="str">
            <v>ZK205</v>
          </cell>
          <cell r="C586">
            <v>0</v>
          </cell>
          <cell r="D586">
            <v>0</v>
          </cell>
          <cell r="E586">
            <v>26</v>
          </cell>
          <cell r="F586">
            <v>0</v>
          </cell>
        </row>
        <row r="587">
          <cell r="A587" t="str">
            <v>ZK205.K334</v>
          </cell>
          <cell r="B587" t="str">
            <v>ZK205</v>
          </cell>
          <cell r="C587">
            <v>0</v>
          </cell>
          <cell r="D587">
            <v>0</v>
          </cell>
          <cell r="E587">
            <v>9.17</v>
          </cell>
          <cell r="F587">
            <v>0</v>
          </cell>
        </row>
        <row r="588">
          <cell r="A588" t="str">
            <v>ZK205.K341</v>
          </cell>
          <cell r="B588" t="str">
            <v>ZK205</v>
          </cell>
          <cell r="C588">
            <v>0</v>
          </cell>
          <cell r="D588">
            <v>2780</v>
          </cell>
          <cell r="E588">
            <v>152910.76</v>
          </cell>
          <cell r="F588">
            <v>83669.400000000009</v>
          </cell>
        </row>
        <row r="589">
          <cell r="A589" t="str">
            <v>ZK205.K342</v>
          </cell>
          <cell r="B589" t="str">
            <v>ZK205</v>
          </cell>
          <cell r="C589">
            <v>0</v>
          </cell>
          <cell r="D589">
            <v>771</v>
          </cell>
          <cell r="E589">
            <v>22753.7</v>
          </cell>
          <cell r="F589">
            <v>58670</v>
          </cell>
        </row>
        <row r="590">
          <cell r="A590" t="str">
            <v>ZK205.K343</v>
          </cell>
          <cell r="B590" t="str">
            <v>ZK205</v>
          </cell>
          <cell r="C590">
            <v>0</v>
          </cell>
          <cell r="D590">
            <v>1122.21</v>
          </cell>
          <cell r="E590">
            <v>49297.08</v>
          </cell>
          <cell r="F590">
            <v>3005</v>
          </cell>
        </row>
        <row r="591">
          <cell r="A591" t="str">
            <v>ZK205.K344</v>
          </cell>
          <cell r="B591" t="str">
            <v>ZK205</v>
          </cell>
          <cell r="C591">
            <v>0</v>
          </cell>
          <cell r="D591">
            <v>710</v>
          </cell>
          <cell r="E591">
            <v>34646.83</v>
          </cell>
          <cell r="F591">
            <v>2423</v>
          </cell>
        </row>
        <row r="592">
          <cell r="A592" t="str">
            <v>ZK205.K354</v>
          </cell>
          <cell r="B592" t="str">
            <v>ZK205</v>
          </cell>
          <cell r="C592">
            <v>0</v>
          </cell>
          <cell r="D592">
            <v>0</v>
          </cell>
          <cell r="E592">
            <v>147.5</v>
          </cell>
          <cell r="F592">
            <v>0</v>
          </cell>
        </row>
        <row r="593">
          <cell r="A593" t="str">
            <v>ZK206.K115</v>
          </cell>
          <cell r="B593" t="str">
            <v>ZK206</v>
          </cell>
          <cell r="C593">
            <v>0</v>
          </cell>
          <cell r="D593">
            <v>0</v>
          </cell>
          <cell r="E593">
            <v>3.1</v>
          </cell>
          <cell r="F593">
            <v>0</v>
          </cell>
        </row>
        <row r="594">
          <cell r="A594" t="str">
            <v>ZK206.K335</v>
          </cell>
          <cell r="B594" t="str">
            <v>ZK206</v>
          </cell>
          <cell r="C594">
            <v>0</v>
          </cell>
          <cell r="D594">
            <v>0</v>
          </cell>
          <cell r="E594">
            <v>878.59</v>
          </cell>
          <cell r="F594">
            <v>0</v>
          </cell>
        </row>
        <row r="595">
          <cell r="A595" t="str">
            <v>ZK206.K349</v>
          </cell>
          <cell r="B595" t="str">
            <v>ZK206</v>
          </cell>
          <cell r="C595">
            <v>0</v>
          </cell>
          <cell r="D595">
            <v>16481.25</v>
          </cell>
          <cell r="E595">
            <v>609.58000000000004</v>
          </cell>
          <cell r="F595">
            <v>8505</v>
          </cell>
        </row>
        <row r="596">
          <cell r="A596" t="str">
            <v>ZK206.K350</v>
          </cell>
          <cell r="B596" t="str">
            <v>ZK206</v>
          </cell>
          <cell r="C596">
            <v>0</v>
          </cell>
          <cell r="D596">
            <v>3690</v>
          </cell>
          <cell r="E596">
            <v>11113.06</v>
          </cell>
          <cell r="F596">
            <v>246.20000000000002</v>
          </cell>
        </row>
        <row r="597">
          <cell r="A597" t="str">
            <v>ZK206.K351</v>
          </cell>
          <cell r="B597" t="str">
            <v>ZK206</v>
          </cell>
          <cell r="C597">
            <v>0</v>
          </cell>
          <cell r="D597">
            <v>0</v>
          </cell>
          <cell r="E597">
            <v>26594.97</v>
          </cell>
          <cell r="F597">
            <v>12888.9</v>
          </cell>
        </row>
        <row r="598">
          <cell r="A598" t="str">
            <v>ZK206.K352</v>
          </cell>
          <cell r="B598" t="str">
            <v>ZK206</v>
          </cell>
          <cell r="C598">
            <v>0</v>
          </cell>
          <cell r="D598">
            <v>6125.74</v>
          </cell>
          <cell r="E598">
            <v>100742.76000000001</v>
          </cell>
          <cell r="F598">
            <v>16656</v>
          </cell>
        </row>
        <row r="599">
          <cell r="A599" t="str">
            <v>ZK206.K353</v>
          </cell>
          <cell r="B599" t="str">
            <v>ZK206</v>
          </cell>
          <cell r="C599">
            <v>0</v>
          </cell>
          <cell r="D599">
            <v>4916.24</v>
          </cell>
          <cell r="E599">
            <v>15998.99</v>
          </cell>
          <cell r="F599">
            <v>5073</v>
          </cell>
        </row>
        <row r="600">
          <cell r="A600" t="str">
            <v>ZK206.K354</v>
          </cell>
          <cell r="B600" t="str">
            <v>ZK206</v>
          </cell>
          <cell r="C600">
            <v>0</v>
          </cell>
          <cell r="D600">
            <v>5338.13</v>
          </cell>
          <cell r="E600">
            <v>203123.43</v>
          </cell>
          <cell r="F600">
            <v>21082.120000000003</v>
          </cell>
        </row>
        <row r="601">
          <cell r="A601" t="str">
            <v>ZK206.K355</v>
          </cell>
          <cell r="B601" t="str">
            <v>ZK206</v>
          </cell>
          <cell r="C601">
            <v>0</v>
          </cell>
          <cell r="D601">
            <v>0</v>
          </cell>
          <cell r="E601">
            <v>67965.95</v>
          </cell>
          <cell r="F601">
            <v>41664.5</v>
          </cell>
        </row>
        <row r="602">
          <cell r="A602" t="str">
            <v>ZK206.K356</v>
          </cell>
          <cell r="B602" t="str">
            <v>ZK206</v>
          </cell>
          <cell r="C602">
            <v>0</v>
          </cell>
          <cell r="D602">
            <v>0</v>
          </cell>
          <cell r="E602">
            <v>3903.65</v>
          </cell>
          <cell r="F602">
            <v>0</v>
          </cell>
        </row>
        <row r="603">
          <cell r="A603" t="str">
            <v>ZK207.K176</v>
          </cell>
          <cell r="B603" t="str">
            <v>ZK207</v>
          </cell>
          <cell r="C603">
            <v>0</v>
          </cell>
          <cell r="D603">
            <v>0</v>
          </cell>
          <cell r="E603">
            <v>219.95</v>
          </cell>
          <cell r="F603">
            <v>0</v>
          </cell>
        </row>
        <row r="604">
          <cell r="A604" t="str">
            <v>ZK207.K309</v>
          </cell>
          <cell r="B604" t="str">
            <v>ZK207</v>
          </cell>
          <cell r="C604">
            <v>0</v>
          </cell>
          <cell r="D604">
            <v>0</v>
          </cell>
          <cell r="E604">
            <v>2000</v>
          </cell>
          <cell r="F604">
            <v>0</v>
          </cell>
        </row>
        <row r="605">
          <cell r="A605" t="str">
            <v>ZK207.K360</v>
          </cell>
          <cell r="B605" t="str">
            <v>ZK207</v>
          </cell>
          <cell r="C605">
            <v>0</v>
          </cell>
          <cell r="D605">
            <v>0</v>
          </cell>
          <cell r="E605">
            <v>3752.44</v>
          </cell>
          <cell r="F605">
            <v>0</v>
          </cell>
        </row>
        <row r="606">
          <cell r="A606" t="str">
            <v>ZK207.K361</v>
          </cell>
          <cell r="B606" t="str">
            <v>ZK207</v>
          </cell>
          <cell r="C606">
            <v>0</v>
          </cell>
          <cell r="D606">
            <v>0</v>
          </cell>
          <cell r="E606">
            <v>10135.200000000001</v>
          </cell>
          <cell r="F606">
            <v>0</v>
          </cell>
        </row>
        <row r="607">
          <cell r="A607" t="str">
            <v>ZK207.K362</v>
          </cell>
          <cell r="B607" t="str">
            <v>ZK207</v>
          </cell>
          <cell r="C607">
            <v>0</v>
          </cell>
          <cell r="D607">
            <v>0</v>
          </cell>
          <cell r="E607">
            <v>17550</v>
          </cell>
          <cell r="F607">
            <v>0</v>
          </cell>
        </row>
        <row r="608">
          <cell r="A608" t="str">
            <v>ZK208.K136</v>
          </cell>
          <cell r="B608" t="str">
            <v>ZK208</v>
          </cell>
          <cell r="C608">
            <v>0</v>
          </cell>
          <cell r="D608">
            <v>0</v>
          </cell>
          <cell r="E608">
            <v>82.62</v>
          </cell>
          <cell r="F608">
            <v>0</v>
          </cell>
        </row>
        <row r="609">
          <cell r="A609" t="str">
            <v>ZK208.K207</v>
          </cell>
          <cell r="B609" t="str">
            <v>ZK208</v>
          </cell>
          <cell r="C609">
            <v>0</v>
          </cell>
          <cell r="D609">
            <v>0</v>
          </cell>
          <cell r="E609">
            <v>2516</v>
          </cell>
          <cell r="F609">
            <v>0</v>
          </cell>
        </row>
        <row r="610">
          <cell r="A610" t="str">
            <v>ZK208.K302</v>
          </cell>
          <cell r="B610" t="str">
            <v>ZK208</v>
          </cell>
          <cell r="C610">
            <v>0</v>
          </cell>
          <cell r="D610">
            <v>0</v>
          </cell>
          <cell r="E610">
            <v>4519.62</v>
          </cell>
          <cell r="F610">
            <v>2000</v>
          </cell>
        </row>
        <row r="611">
          <cell r="A611" t="str">
            <v>ZK208.K303</v>
          </cell>
          <cell r="B611" t="str">
            <v>ZK208</v>
          </cell>
          <cell r="C611">
            <v>0</v>
          </cell>
          <cell r="D611">
            <v>0</v>
          </cell>
          <cell r="E611">
            <v>37.799999999999997</v>
          </cell>
          <cell r="F611">
            <v>0</v>
          </cell>
        </row>
        <row r="612">
          <cell r="A612" t="str">
            <v>ZK208.K304</v>
          </cell>
          <cell r="B612" t="str">
            <v>ZK208</v>
          </cell>
          <cell r="C612">
            <v>0</v>
          </cell>
          <cell r="D612">
            <v>0</v>
          </cell>
          <cell r="E612">
            <v>13255</v>
          </cell>
          <cell r="F612">
            <v>0</v>
          </cell>
        </row>
        <row r="613">
          <cell r="A613" t="str">
            <v>ZK208.K316</v>
          </cell>
          <cell r="B613" t="str">
            <v>ZK208</v>
          </cell>
          <cell r="C613">
            <v>0</v>
          </cell>
          <cell r="D613">
            <v>0</v>
          </cell>
          <cell r="E613">
            <v>8869.1</v>
          </cell>
          <cell r="F613">
            <v>344.17</v>
          </cell>
        </row>
        <row r="614">
          <cell r="A614" t="str">
            <v>ZK208.K335</v>
          </cell>
          <cell r="B614" t="str">
            <v>ZK208</v>
          </cell>
          <cell r="C614">
            <v>0</v>
          </cell>
          <cell r="D614">
            <v>0</v>
          </cell>
          <cell r="E614">
            <v>13394.82</v>
          </cell>
          <cell r="F614">
            <v>4235.75</v>
          </cell>
        </row>
        <row r="615">
          <cell r="A615" t="str">
            <v>ZK208.K354</v>
          </cell>
          <cell r="B615" t="str">
            <v>ZK208</v>
          </cell>
          <cell r="C615">
            <v>0</v>
          </cell>
          <cell r="D615">
            <v>0</v>
          </cell>
          <cell r="E615">
            <v>22128</v>
          </cell>
          <cell r="F615">
            <v>7608</v>
          </cell>
        </row>
        <row r="616">
          <cell r="A616" t="str">
            <v>ZK300.0001</v>
          </cell>
          <cell r="B616" t="str">
            <v>ZK300</v>
          </cell>
          <cell r="C616">
            <v>0</v>
          </cell>
          <cell r="D616">
            <v>0</v>
          </cell>
          <cell r="E616">
            <v>0</v>
          </cell>
          <cell r="F616">
            <v>0</v>
          </cell>
        </row>
        <row r="617">
          <cell r="A617" t="str">
            <v>ZK300.0008</v>
          </cell>
          <cell r="B617" t="str">
            <v>ZK300</v>
          </cell>
          <cell r="C617">
            <v>0</v>
          </cell>
          <cell r="D617">
            <v>0</v>
          </cell>
          <cell r="E617">
            <v>0</v>
          </cell>
          <cell r="F617">
            <v>0</v>
          </cell>
        </row>
        <row r="618">
          <cell r="A618" t="str">
            <v>ZK300.0009</v>
          </cell>
          <cell r="B618" t="str">
            <v>ZK300</v>
          </cell>
          <cell r="C618">
            <v>0</v>
          </cell>
          <cell r="D618">
            <v>0</v>
          </cell>
          <cell r="E618">
            <v>0</v>
          </cell>
          <cell r="F618">
            <v>0</v>
          </cell>
        </row>
        <row r="619">
          <cell r="A619" t="str">
            <v>ZK300.K100</v>
          </cell>
          <cell r="B619" t="str">
            <v>ZK300</v>
          </cell>
          <cell r="C619">
            <v>0</v>
          </cell>
          <cell r="D619">
            <v>69</v>
          </cell>
          <cell r="E619">
            <v>0</v>
          </cell>
          <cell r="F619">
            <v>0</v>
          </cell>
        </row>
        <row r="620">
          <cell r="A620" t="str">
            <v>ZK300.K102</v>
          </cell>
          <cell r="B620" t="str">
            <v>ZK300</v>
          </cell>
          <cell r="C620">
            <v>0</v>
          </cell>
          <cell r="D620">
            <v>7028.5</v>
          </cell>
          <cell r="E620">
            <v>0</v>
          </cell>
          <cell r="F620">
            <v>0</v>
          </cell>
        </row>
        <row r="621">
          <cell r="A621" t="str">
            <v>ZK300.K115</v>
          </cell>
          <cell r="B621" t="str">
            <v>ZK300</v>
          </cell>
          <cell r="C621">
            <v>0</v>
          </cell>
          <cell r="D621">
            <v>4715.16</v>
          </cell>
          <cell r="E621">
            <v>4830.0199999999995</v>
          </cell>
          <cell r="F621">
            <v>0</v>
          </cell>
        </row>
        <row r="622">
          <cell r="A622" t="str">
            <v>ZK300.K116</v>
          </cell>
          <cell r="B622" t="str">
            <v>ZK300</v>
          </cell>
          <cell r="C622">
            <v>0</v>
          </cell>
          <cell r="D622">
            <v>253.29</v>
          </cell>
          <cell r="E622">
            <v>329.86</v>
          </cell>
          <cell r="F622">
            <v>0</v>
          </cell>
        </row>
        <row r="623">
          <cell r="A623" t="str">
            <v>ZK300.K117</v>
          </cell>
          <cell r="B623" t="str">
            <v>ZK300</v>
          </cell>
          <cell r="C623">
            <v>0</v>
          </cell>
          <cell r="D623">
            <v>410.2</v>
          </cell>
          <cell r="E623">
            <v>187.79</v>
          </cell>
          <cell r="F623">
            <v>0</v>
          </cell>
        </row>
        <row r="624">
          <cell r="A624" t="str">
            <v>ZK300.K120</v>
          </cell>
          <cell r="B624" t="str">
            <v>ZK300</v>
          </cell>
          <cell r="C624">
            <v>0</v>
          </cell>
          <cell r="D624">
            <v>376.84</v>
          </cell>
          <cell r="E624">
            <v>0</v>
          </cell>
          <cell r="F624">
            <v>0</v>
          </cell>
        </row>
        <row r="625">
          <cell r="A625" t="str">
            <v>ZK300.K130</v>
          </cell>
          <cell r="B625" t="str">
            <v>ZK300</v>
          </cell>
          <cell r="C625">
            <v>0</v>
          </cell>
          <cell r="D625">
            <v>664</v>
          </cell>
          <cell r="E625">
            <v>116.62</v>
          </cell>
          <cell r="F625">
            <v>0</v>
          </cell>
        </row>
        <row r="626">
          <cell r="A626" t="str">
            <v>ZK300.K133</v>
          </cell>
          <cell r="B626" t="str">
            <v>ZK300</v>
          </cell>
          <cell r="C626">
            <v>0</v>
          </cell>
          <cell r="D626">
            <v>26.59</v>
          </cell>
          <cell r="E626">
            <v>75.34</v>
          </cell>
          <cell r="F626">
            <v>0</v>
          </cell>
        </row>
        <row r="627">
          <cell r="A627" t="str">
            <v>ZK300.K138</v>
          </cell>
          <cell r="B627" t="str">
            <v>ZK300</v>
          </cell>
          <cell r="C627">
            <v>0</v>
          </cell>
          <cell r="D627">
            <v>503</v>
          </cell>
          <cell r="E627">
            <v>846</v>
          </cell>
          <cell r="F627">
            <v>20</v>
          </cell>
        </row>
        <row r="628">
          <cell r="A628" t="str">
            <v>ZK300.K146</v>
          </cell>
          <cell r="B628" t="str">
            <v>ZK300</v>
          </cell>
          <cell r="C628">
            <v>0</v>
          </cell>
          <cell r="D628">
            <v>20.73</v>
          </cell>
          <cell r="E628">
            <v>0</v>
          </cell>
          <cell r="F628">
            <v>0</v>
          </cell>
        </row>
        <row r="629">
          <cell r="A629" t="str">
            <v>ZK300.K158</v>
          </cell>
          <cell r="B629" t="str">
            <v>ZK300</v>
          </cell>
          <cell r="C629">
            <v>0</v>
          </cell>
          <cell r="D629">
            <v>268</v>
          </cell>
          <cell r="E629">
            <v>0</v>
          </cell>
          <cell r="F629">
            <v>0</v>
          </cell>
        </row>
        <row r="630">
          <cell r="A630" t="str">
            <v>ZK300.K160</v>
          </cell>
          <cell r="B630" t="str">
            <v>ZK300</v>
          </cell>
          <cell r="C630">
            <v>0</v>
          </cell>
          <cell r="D630">
            <v>169.17</v>
          </cell>
          <cell r="E630">
            <v>0</v>
          </cell>
          <cell r="F630">
            <v>0</v>
          </cell>
        </row>
        <row r="631">
          <cell r="A631" t="str">
            <v>ZK300.K161</v>
          </cell>
          <cell r="B631" t="str">
            <v>ZK300</v>
          </cell>
          <cell r="C631">
            <v>0</v>
          </cell>
          <cell r="D631">
            <v>34.57</v>
          </cell>
          <cell r="E631">
            <v>0</v>
          </cell>
          <cell r="F631">
            <v>0</v>
          </cell>
        </row>
        <row r="632">
          <cell r="A632" t="str">
            <v>ZK300.K171</v>
          </cell>
          <cell r="B632" t="str">
            <v>ZK300</v>
          </cell>
          <cell r="C632">
            <v>0</v>
          </cell>
          <cell r="D632">
            <v>366.67</v>
          </cell>
          <cell r="E632">
            <v>24503.759999999998</v>
          </cell>
          <cell r="F632">
            <v>4700</v>
          </cell>
        </row>
        <row r="633">
          <cell r="A633" t="str">
            <v>ZK300.K181</v>
          </cell>
          <cell r="B633" t="str">
            <v>ZK300</v>
          </cell>
          <cell r="C633">
            <v>0</v>
          </cell>
          <cell r="D633">
            <v>0.4</v>
          </cell>
          <cell r="E633">
            <v>0</v>
          </cell>
          <cell r="F633">
            <v>0</v>
          </cell>
        </row>
        <row r="634">
          <cell r="A634" t="str">
            <v>ZK300.K185</v>
          </cell>
          <cell r="B634" t="str">
            <v>ZK300</v>
          </cell>
          <cell r="C634">
            <v>0</v>
          </cell>
          <cell r="D634">
            <v>12935.25</v>
          </cell>
          <cell r="E634">
            <v>21886.31</v>
          </cell>
          <cell r="F634">
            <v>2611.8200000000002</v>
          </cell>
        </row>
        <row r="635">
          <cell r="A635" t="str">
            <v>ZK300.K186</v>
          </cell>
          <cell r="B635" t="str">
            <v>ZK300</v>
          </cell>
          <cell r="C635">
            <v>0</v>
          </cell>
          <cell r="D635">
            <v>2567.77</v>
          </cell>
          <cell r="E635">
            <v>2796.27</v>
          </cell>
          <cell r="F635">
            <v>159.45000000000002</v>
          </cell>
        </row>
        <row r="636">
          <cell r="A636" t="str">
            <v>ZK400.0001</v>
          </cell>
          <cell r="B636" t="str">
            <v>ZK400</v>
          </cell>
          <cell r="C636">
            <v>0</v>
          </cell>
          <cell r="D636">
            <v>0</v>
          </cell>
          <cell r="E636">
            <v>0</v>
          </cell>
          <cell r="F636">
            <v>12489.880000000001</v>
          </cell>
        </row>
        <row r="637">
          <cell r="A637" t="str">
            <v>ZK400.0008</v>
          </cell>
          <cell r="B637" t="str">
            <v>ZK400</v>
          </cell>
          <cell r="C637">
            <v>0</v>
          </cell>
          <cell r="D637">
            <v>0</v>
          </cell>
          <cell r="E637">
            <v>0</v>
          </cell>
          <cell r="F637">
            <v>0</v>
          </cell>
        </row>
        <row r="638">
          <cell r="A638" t="str">
            <v>ZK400.0009</v>
          </cell>
          <cell r="B638" t="str">
            <v>ZK400</v>
          </cell>
          <cell r="C638">
            <v>0</v>
          </cell>
          <cell r="D638">
            <v>0</v>
          </cell>
          <cell r="E638">
            <v>0</v>
          </cell>
          <cell r="F638">
            <v>0</v>
          </cell>
        </row>
        <row r="639">
          <cell r="A639" t="str">
            <v>ZK400.2460</v>
          </cell>
          <cell r="B639" t="str">
            <v>ZK400</v>
          </cell>
          <cell r="C639">
            <v>0</v>
          </cell>
          <cell r="D639">
            <v>0</v>
          </cell>
          <cell r="E639">
            <v>0</v>
          </cell>
          <cell r="F639">
            <v>0</v>
          </cell>
        </row>
        <row r="640">
          <cell r="A640" t="str">
            <v>ZK400.K002</v>
          </cell>
          <cell r="B640" t="str">
            <v>ZK400</v>
          </cell>
          <cell r="C640">
            <v>0</v>
          </cell>
          <cell r="D640">
            <v>0</v>
          </cell>
          <cell r="E640">
            <v>0</v>
          </cell>
          <cell r="F640">
            <v>0</v>
          </cell>
        </row>
        <row r="641">
          <cell r="A641" t="str">
            <v>ZK400.K005</v>
          </cell>
          <cell r="B641" t="str">
            <v>ZK400</v>
          </cell>
          <cell r="C641">
            <v>0</v>
          </cell>
          <cell r="D641">
            <v>0</v>
          </cell>
          <cell r="E641">
            <v>-1859.86</v>
          </cell>
          <cell r="F641">
            <v>0</v>
          </cell>
        </row>
        <row r="642">
          <cell r="A642" t="str">
            <v>ZK400.K006</v>
          </cell>
          <cell r="B642" t="str">
            <v>ZK400</v>
          </cell>
          <cell r="C642">
            <v>0</v>
          </cell>
          <cell r="D642">
            <v>-1421.91</v>
          </cell>
          <cell r="E642">
            <v>-8531.4699999999993</v>
          </cell>
          <cell r="F642">
            <v>0</v>
          </cell>
        </row>
        <row r="643">
          <cell r="A643" t="str">
            <v>ZK400.K100</v>
          </cell>
          <cell r="B643" t="str">
            <v>ZK400</v>
          </cell>
          <cell r="C643">
            <v>0</v>
          </cell>
          <cell r="D643">
            <v>2517.71</v>
          </cell>
          <cell r="E643">
            <v>506.6</v>
          </cell>
          <cell r="F643">
            <v>0</v>
          </cell>
        </row>
        <row r="644">
          <cell r="A644" t="str">
            <v>ZK400.K101</v>
          </cell>
          <cell r="B644" t="str">
            <v>ZK400</v>
          </cell>
          <cell r="C644">
            <v>0</v>
          </cell>
          <cell r="D644">
            <v>1449.82</v>
          </cell>
          <cell r="E644">
            <v>4903.58</v>
          </cell>
          <cell r="F644">
            <v>0</v>
          </cell>
        </row>
        <row r="645">
          <cell r="A645" t="str">
            <v>ZK400.K102</v>
          </cell>
          <cell r="B645" t="str">
            <v>ZK400</v>
          </cell>
          <cell r="C645">
            <v>0</v>
          </cell>
          <cell r="D645">
            <v>10562.95</v>
          </cell>
          <cell r="E645">
            <v>10496.49</v>
          </cell>
          <cell r="F645">
            <v>0</v>
          </cell>
        </row>
        <row r="646">
          <cell r="A646" t="str">
            <v>ZK400.K103</v>
          </cell>
          <cell r="B646" t="str">
            <v>ZK400</v>
          </cell>
          <cell r="C646">
            <v>0</v>
          </cell>
          <cell r="D646">
            <v>0</v>
          </cell>
          <cell r="E646">
            <v>119.78</v>
          </cell>
          <cell r="F646">
            <v>0</v>
          </cell>
        </row>
        <row r="647">
          <cell r="A647" t="str">
            <v>ZK400.K104</v>
          </cell>
          <cell r="B647" t="str">
            <v>ZK400</v>
          </cell>
          <cell r="C647">
            <v>0</v>
          </cell>
          <cell r="D647">
            <v>253.4</v>
          </cell>
          <cell r="E647">
            <v>390.46</v>
          </cell>
          <cell r="F647">
            <v>0</v>
          </cell>
        </row>
        <row r="648">
          <cell r="A648" t="str">
            <v>ZK400.K105</v>
          </cell>
          <cell r="B648" t="str">
            <v>ZK400</v>
          </cell>
          <cell r="C648">
            <v>0</v>
          </cell>
          <cell r="D648">
            <v>93.1</v>
          </cell>
          <cell r="E648">
            <v>1268</v>
          </cell>
          <cell r="F648">
            <v>0</v>
          </cell>
        </row>
        <row r="649">
          <cell r="A649" t="str">
            <v>ZK400.K114</v>
          </cell>
          <cell r="B649" t="str">
            <v>ZK400</v>
          </cell>
          <cell r="C649">
            <v>0</v>
          </cell>
          <cell r="D649">
            <v>0</v>
          </cell>
          <cell r="E649">
            <v>40.25</v>
          </cell>
          <cell r="F649">
            <v>0</v>
          </cell>
        </row>
        <row r="650">
          <cell r="A650" t="str">
            <v>ZK400.K115</v>
          </cell>
          <cell r="B650" t="str">
            <v>ZK400</v>
          </cell>
          <cell r="C650">
            <v>0</v>
          </cell>
          <cell r="D650">
            <v>4150.8</v>
          </cell>
          <cell r="E650">
            <v>2990.53</v>
          </cell>
          <cell r="F650">
            <v>0</v>
          </cell>
        </row>
        <row r="651">
          <cell r="A651" t="str">
            <v>ZK400.K116</v>
          </cell>
          <cell r="B651" t="str">
            <v>ZK400</v>
          </cell>
          <cell r="C651">
            <v>0</v>
          </cell>
          <cell r="D651">
            <v>7182.37</v>
          </cell>
          <cell r="E651">
            <v>802.13</v>
          </cell>
          <cell r="F651">
            <v>0</v>
          </cell>
        </row>
        <row r="652">
          <cell r="A652" t="str">
            <v>ZK400.K117</v>
          </cell>
          <cell r="B652" t="str">
            <v>ZK400</v>
          </cell>
          <cell r="C652">
            <v>0</v>
          </cell>
          <cell r="D652">
            <v>335</v>
          </cell>
          <cell r="E652">
            <v>138.09</v>
          </cell>
          <cell r="F652">
            <v>0</v>
          </cell>
        </row>
        <row r="653">
          <cell r="A653" t="str">
            <v>ZK400.K118</v>
          </cell>
          <cell r="B653" t="str">
            <v>ZK400</v>
          </cell>
          <cell r="C653">
            <v>0</v>
          </cell>
          <cell r="D653">
            <v>7577.16</v>
          </cell>
          <cell r="E653">
            <v>9153.51</v>
          </cell>
          <cell r="F653">
            <v>559.52</v>
          </cell>
        </row>
        <row r="654">
          <cell r="A654" t="str">
            <v>ZK400.K119</v>
          </cell>
          <cell r="B654" t="str">
            <v>ZK400</v>
          </cell>
          <cell r="C654">
            <v>0</v>
          </cell>
          <cell r="D654">
            <v>18800.57</v>
          </cell>
          <cell r="E654">
            <v>17054.050000000003</v>
          </cell>
          <cell r="F654">
            <v>0</v>
          </cell>
        </row>
        <row r="655">
          <cell r="A655" t="str">
            <v>ZK400.K120</v>
          </cell>
          <cell r="B655" t="str">
            <v>ZK400</v>
          </cell>
          <cell r="C655">
            <v>0</v>
          </cell>
          <cell r="D655">
            <v>3026.98</v>
          </cell>
          <cell r="E655">
            <v>572.65</v>
          </cell>
          <cell r="F655">
            <v>17.850000000000001</v>
          </cell>
        </row>
        <row r="656">
          <cell r="A656" t="str">
            <v>ZK400.K121</v>
          </cell>
          <cell r="B656" t="str">
            <v>ZK400</v>
          </cell>
          <cell r="C656">
            <v>0</v>
          </cell>
          <cell r="D656">
            <v>0</v>
          </cell>
          <cell r="E656">
            <v>0</v>
          </cell>
          <cell r="F656">
            <v>1</v>
          </cell>
        </row>
        <row r="657">
          <cell r="A657" t="str">
            <v>ZK400.K130</v>
          </cell>
          <cell r="B657" t="str">
            <v>ZK400</v>
          </cell>
          <cell r="C657">
            <v>0</v>
          </cell>
          <cell r="D657">
            <v>327.48</v>
          </cell>
          <cell r="E657">
            <v>50.67</v>
          </cell>
          <cell r="F657">
            <v>0</v>
          </cell>
        </row>
        <row r="658">
          <cell r="A658" t="str">
            <v>ZK400.K131</v>
          </cell>
          <cell r="B658" t="str">
            <v>ZK400</v>
          </cell>
          <cell r="C658">
            <v>0</v>
          </cell>
          <cell r="D658">
            <v>70.83</v>
          </cell>
          <cell r="E658">
            <v>0</v>
          </cell>
          <cell r="F658">
            <v>60</v>
          </cell>
        </row>
        <row r="659">
          <cell r="A659" t="str">
            <v>ZK400.K132</v>
          </cell>
          <cell r="B659" t="str">
            <v>ZK400</v>
          </cell>
          <cell r="C659">
            <v>0</v>
          </cell>
          <cell r="D659">
            <v>317.33999999999997</v>
          </cell>
          <cell r="E659">
            <v>246.5</v>
          </cell>
          <cell r="F659">
            <v>0</v>
          </cell>
        </row>
        <row r="660">
          <cell r="A660" t="str">
            <v>ZK400.K133</v>
          </cell>
          <cell r="B660" t="str">
            <v>ZK400</v>
          </cell>
          <cell r="C660">
            <v>0</v>
          </cell>
          <cell r="D660">
            <v>3134.2</v>
          </cell>
          <cell r="E660">
            <v>4893.6099999999997</v>
          </cell>
          <cell r="F660">
            <v>206.33</v>
          </cell>
        </row>
        <row r="661">
          <cell r="A661" t="str">
            <v>ZK400.K135</v>
          </cell>
          <cell r="B661" t="str">
            <v>ZK400</v>
          </cell>
          <cell r="C661">
            <v>0</v>
          </cell>
          <cell r="D661">
            <v>-1857.01</v>
          </cell>
          <cell r="E661">
            <v>158.31</v>
          </cell>
          <cell r="F661">
            <v>0</v>
          </cell>
        </row>
        <row r="662">
          <cell r="A662" t="str">
            <v>ZK400.K138</v>
          </cell>
          <cell r="B662" t="str">
            <v>ZK400</v>
          </cell>
          <cell r="C662">
            <v>0</v>
          </cell>
          <cell r="D662">
            <v>0</v>
          </cell>
          <cell r="E662">
            <v>1510.45</v>
          </cell>
          <cell r="F662">
            <v>0</v>
          </cell>
        </row>
        <row r="663">
          <cell r="A663" t="str">
            <v>ZK400.K145</v>
          </cell>
          <cell r="B663" t="str">
            <v>ZK400</v>
          </cell>
          <cell r="C663">
            <v>0</v>
          </cell>
          <cell r="D663">
            <v>811.55</v>
          </cell>
          <cell r="E663">
            <v>1778.91</v>
          </cell>
          <cell r="F663">
            <v>0</v>
          </cell>
        </row>
        <row r="664">
          <cell r="A664" t="str">
            <v>ZK400.K146</v>
          </cell>
          <cell r="B664" t="str">
            <v>ZK400</v>
          </cell>
          <cell r="C664">
            <v>0</v>
          </cell>
          <cell r="D664">
            <v>3042.14</v>
          </cell>
          <cell r="E664">
            <v>142.47999999999999</v>
          </cell>
          <cell r="F664">
            <v>546</v>
          </cell>
        </row>
        <row r="665">
          <cell r="A665" t="str">
            <v>ZK400.K148</v>
          </cell>
          <cell r="B665" t="str">
            <v>ZK400</v>
          </cell>
          <cell r="C665">
            <v>0</v>
          </cell>
          <cell r="D665">
            <v>0</v>
          </cell>
          <cell r="E665">
            <v>29771.88</v>
          </cell>
          <cell r="F665">
            <v>3732.19</v>
          </cell>
        </row>
        <row r="666">
          <cell r="A666" t="str">
            <v>ZK400.K158</v>
          </cell>
          <cell r="B666" t="str">
            <v>ZK400</v>
          </cell>
          <cell r="C666">
            <v>0</v>
          </cell>
          <cell r="D666">
            <v>260</v>
          </cell>
          <cell r="E666">
            <v>0</v>
          </cell>
          <cell r="F666">
            <v>0</v>
          </cell>
        </row>
        <row r="667">
          <cell r="A667" t="str">
            <v>ZK400.K159</v>
          </cell>
          <cell r="B667" t="str">
            <v>ZK400</v>
          </cell>
          <cell r="C667">
            <v>0</v>
          </cell>
          <cell r="D667">
            <v>42</v>
          </cell>
          <cell r="E667">
            <v>0</v>
          </cell>
          <cell r="F667">
            <v>0</v>
          </cell>
        </row>
        <row r="668">
          <cell r="A668" t="str">
            <v>ZK400.K161</v>
          </cell>
          <cell r="B668" t="str">
            <v>ZK400</v>
          </cell>
          <cell r="C668">
            <v>0</v>
          </cell>
          <cell r="D668">
            <v>99248.91</v>
          </cell>
          <cell r="E668">
            <v>66953.5</v>
          </cell>
          <cell r="F668">
            <v>55214.22</v>
          </cell>
        </row>
        <row r="669">
          <cell r="A669" t="str">
            <v>ZK400.K162</v>
          </cell>
          <cell r="B669" t="str">
            <v>ZK400</v>
          </cell>
          <cell r="C669">
            <v>0</v>
          </cell>
          <cell r="D669">
            <v>64305.2</v>
          </cell>
          <cell r="E669">
            <v>31037.439999999999</v>
          </cell>
          <cell r="F669">
            <v>0</v>
          </cell>
        </row>
        <row r="670">
          <cell r="A670" t="str">
            <v>ZK400.K163</v>
          </cell>
          <cell r="B670" t="str">
            <v>ZK400</v>
          </cell>
          <cell r="C670">
            <v>0</v>
          </cell>
          <cell r="D670">
            <v>3100</v>
          </cell>
          <cell r="E670">
            <v>10000</v>
          </cell>
          <cell r="F670">
            <v>0</v>
          </cell>
        </row>
        <row r="671">
          <cell r="A671" t="str">
            <v>ZK400.K175</v>
          </cell>
          <cell r="B671" t="str">
            <v>ZK400</v>
          </cell>
          <cell r="C671">
            <v>0</v>
          </cell>
          <cell r="D671">
            <v>4974.2700000000004</v>
          </cell>
          <cell r="E671">
            <v>35922.769999999997</v>
          </cell>
          <cell r="F671">
            <v>0</v>
          </cell>
        </row>
        <row r="672">
          <cell r="A672" t="str">
            <v>ZK400.K176</v>
          </cell>
          <cell r="B672" t="str">
            <v>ZK400</v>
          </cell>
          <cell r="C672">
            <v>0</v>
          </cell>
          <cell r="D672">
            <v>73.14</v>
          </cell>
          <cell r="E672">
            <v>131.43</v>
          </cell>
          <cell r="F672">
            <v>0</v>
          </cell>
        </row>
        <row r="673">
          <cell r="A673" t="str">
            <v>ZK400.K177</v>
          </cell>
          <cell r="B673" t="str">
            <v>ZK400</v>
          </cell>
          <cell r="C673">
            <v>0</v>
          </cell>
          <cell r="D673">
            <v>63.75</v>
          </cell>
          <cell r="E673">
            <v>196.46</v>
          </cell>
          <cell r="F673">
            <v>0</v>
          </cell>
        </row>
        <row r="674">
          <cell r="A674" t="str">
            <v>ZK400.K181</v>
          </cell>
          <cell r="B674" t="str">
            <v>ZK400</v>
          </cell>
          <cell r="C674">
            <v>0</v>
          </cell>
          <cell r="D674">
            <v>12766.85</v>
          </cell>
          <cell r="E674">
            <v>72805.12999999999</v>
          </cell>
          <cell r="F674">
            <v>6420.18</v>
          </cell>
        </row>
        <row r="675">
          <cell r="A675" t="str">
            <v>ZK400.K182</v>
          </cell>
          <cell r="B675" t="str">
            <v>ZK400</v>
          </cell>
          <cell r="C675">
            <v>0</v>
          </cell>
          <cell r="D675">
            <v>4565.21</v>
          </cell>
          <cell r="E675">
            <v>12783.99</v>
          </cell>
          <cell r="F675">
            <v>875.74000000000012</v>
          </cell>
        </row>
        <row r="676">
          <cell r="A676" t="str">
            <v>ZK400.K187</v>
          </cell>
          <cell r="B676" t="str">
            <v>ZK400</v>
          </cell>
          <cell r="C676">
            <v>0</v>
          </cell>
          <cell r="D676">
            <v>0</v>
          </cell>
          <cell r="E676">
            <v>30134.240000000002</v>
          </cell>
          <cell r="F676">
            <v>4800</v>
          </cell>
        </row>
        <row r="677">
          <cell r="A677" t="str">
            <v>ZK401.K100</v>
          </cell>
          <cell r="B677" t="str">
            <v>ZK401</v>
          </cell>
          <cell r="C677">
            <v>0</v>
          </cell>
          <cell r="D677">
            <v>0</v>
          </cell>
          <cell r="E677">
            <v>502</v>
          </cell>
          <cell r="F677">
            <v>0</v>
          </cell>
        </row>
        <row r="678">
          <cell r="A678" t="str">
            <v>ZK401.K145</v>
          </cell>
          <cell r="B678" t="str">
            <v>ZK401</v>
          </cell>
          <cell r="C678">
            <v>0</v>
          </cell>
          <cell r="D678">
            <v>0</v>
          </cell>
          <cell r="E678">
            <v>2914.68</v>
          </cell>
          <cell r="F678">
            <v>6991.08</v>
          </cell>
        </row>
        <row r="679">
          <cell r="A679" t="str">
            <v>ZK401.K146</v>
          </cell>
          <cell r="B679" t="str">
            <v>ZK401</v>
          </cell>
          <cell r="C679">
            <v>0</v>
          </cell>
          <cell r="D679">
            <v>0</v>
          </cell>
          <cell r="E679">
            <v>155</v>
          </cell>
          <cell r="F679">
            <v>237.6</v>
          </cell>
        </row>
        <row r="680">
          <cell r="A680" t="str">
            <v>ZK401.K152</v>
          </cell>
          <cell r="B680" t="str">
            <v>ZK401</v>
          </cell>
          <cell r="C680">
            <v>0</v>
          </cell>
          <cell r="D680">
            <v>0</v>
          </cell>
          <cell r="E680">
            <v>2886.5</v>
          </cell>
          <cell r="F680">
            <v>250</v>
          </cell>
        </row>
        <row r="681">
          <cell r="A681" t="str">
            <v>ZK401.K175</v>
          </cell>
          <cell r="B681" t="str">
            <v>ZK401</v>
          </cell>
          <cell r="C681">
            <v>0</v>
          </cell>
          <cell r="D681">
            <v>0</v>
          </cell>
          <cell r="E681">
            <v>3032.5</v>
          </cell>
          <cell r="F681">
            <v>0</v>
          </cell>
        </row>
        <row r="682">
          <cell r="A682" t="str">
            <v>ZK401.K190</v>
          </cell>
          <cell r="B682" t="str">
            <v>ZK401</v>
          </cell>
          <cell r="C682">
            <v>0</v>
          </cell>
          <cell r="D682">
            <v>0</v>
          </cell>
          <cell r="E682">
            <v>1131.3</v>
          </cell>
          <cell r="F682">
            <v>95.4</v>
          </cell>
        </row>
        <row r="683">
          <cell r="A683" t="str">
            <v>ZK401.K191</v>
          </cell>
          <cell r="B683" t="str">
            <v>ZK401</v>
          </cell>
          <cell r="C683">
            <v>0</v>
          </cell>
          <cell r="D683">
            <v>0</v>
          </cell>
          <cell r="E683">
            <v>14057.37</v>
          </cell>
          <cell r="F683">
            <v>6920</v>
          </cell>
        </row>
        <row r="684">
          <cell r="A684" t="str">
            <v>ZK401.K304</v>
          </cell>
          <cell r="B684" t="str">
            <v>ZK401</v>
          </cell>
          <cell r="C684">
            <v>0</v>
          </cell>
          <cell r="D684">
            <v>0</v>
          </cell>
          <cell r="E684">
            <v>9168.1</v>
          </cell>
          <cell r="F684">
            <v>304</v>
          </cell>
        </row>
        <row r="685">
          <cell r="A685" t="str">
            <v>ZK401.K309</v>
          </cell>
          <cell r="B685" t="str">
            <v>ZK401</v>
          </cell>
          <cell r="C685">
            <v>0</v>
          </cell>
          <cell r="D685">
            <v>0</v>
          </cell>
          <cell r="E685">
            <v>697</v>
          </cell>
          <cell r="F685">
            <v>170</v>
          </cell>
        </row>
        <row r="686">
          <cell r="A686" t="str">
            <v>ZK402.K130</v>
          </cell>
          <cell r="B686" t="str">
            <v>ZK402</v>
          </cell>
          <cell r="C686">
            <v>0</v>
          </cell>
          <cell r="D686">
            <v>0</v>
          </cell>
          <cell r="E686">
            <v>803.78</v>
          </cell>
          <cell r="F686">
            <v>0</v>
          </cell>
        </row>
        <row r="687">
          <cell r="A687" t="str">
            <v>ZK402.K133</v>
          </cell>
          <cell r="B687" t="str">
            <v>ZK402</v>
          </cell>
          <cell r="C687">
            <v>0</v>
          </cell>
          <cell r="D687">
            <v>0</v>
          </cell>
          <cell r="E687">
            <v>8.32</v>
          </cell>
          <cell r="F687">
            <v>0</v>
          </cell>
        </row>
        <row r="688">
          <cell r="A688" t="str">
            <v>ZK402.K135</v>
          </cell>
          <cell r="B688" t="str">
            <v>ZK402</v>
          </cell>
          <cell r="C688">
            <v>0</v>
          </cell>
          <cell r="D688">
            <v>0</v>
          </cell>
          <cell r="E688">
            <v>750</v>
          </cell>
          <cell r="F688">
            <v>0</v>
          </cell>
        </row>
        <row r="689">
          <cell r="A689" t="str">
            <v>ZK402.K145</v>
          </cell>
          <cell r="B689" t="str">
            <v>ZK402</v>
          </cell>
          <cell r="C689">
            <v>0</v>
          </cell>
          <cell r="D689">
            <v>0</v>
          </cell>
          <cell r="E689">
            <v>213.94</v>
          </cell>
          <cell r="F689">
            <v>0</v>
          </cell>
        </row>
        <row r="690">
          <cell r="A690" t="str">
            <v>ZK402.K146</v>
          </cell>
          <cell r="B690" t="str">
            <v>ZK402</v>
          </cell>
          <cell r="C690">
            <v>0</v>
          </cell>
          <cell r="D690">
            <v>0</v>
          </cell>
          <cell r="E690">
            <v>1536.04</v>
          </cell>
          <cell r="F690">
            <v>0</v>
          </cell>
        </row>
        <row r="691">
          <cell r="A691" t="str">
            <v>ZK402.K149</v>
          </cell>
          <cell r="B691" t="str">
            <v>ZK402</v>
          </cell>
          <cell r="C691">
            <v>0</v>
          </cell>
          <cell r="D691">
            <v>0</v>
          </cell>
          <cell r="E691">
            <v>6445.4</v>
          </cell>
          <cell r="F691">
            <v>0</v>
          </cell>
        </row>
        <row r="692">
          <cell r="A692" t="str">
            <v>ZK402.K175</v>
          </cell>
          <cell r="B692" t="str">
            <v>ZK402</v>
          </cell>
          <cell r="C692">
            <v>0</v>
          </cell>
          <cell r="D692">
            <v>0</v>
          </cell>
          <cell r="E692">
            <v>908.73</v>
          </cell>
          <cell r="F692">
            <v>0</v>
          </cell>
        </row>
        <row r="693">
          <cell r="A693" t="str">
            <v>ZK403.K115</v>
          </cell>
          <cell r="B693" t="str">
            <v>ZK403</v>
          </cell>
          <cell r="C693">
            <v>0</v>
          </cell>
          <cell r="D693">
            <v>0</v>
          </cell>
          <cell r="E693">
            <v>6.2</v>
          </cell>
          <cell r="F693">
            <v>0</v>
          </cell>
        </row>
        <row r="694">
          <cell r="A694" t="str">
            <v>ZK403.K133</v>
          </cell>
          <cell r="B694" t="str">
            <v>ZK403</v>
          </cell>
          <cell r="C694">
            <v>0</v>
          </cell>
          <cell r="D694">
            <v>0</v>
          </cell>
          <cell r="E694">
            <v>13.6</v>
          </cell>
          <cell r="F694">
            <v>0</v>
          </cell>
        </row>
        <row r="695">
          <cell r="A695" t="str">
            <v>ZK403.K160</v>
          </cell>
          <cell r="B695" t="str">
            <v>ZK403</v>
          </cell>
          <cell r="C695">
            <v>0</v>
          </cell>
          <cell r="D695">
            <v>0</v>
          </cell>
          <cell r="E695">
            <v>0</v>
          </cell>
          <cell r="F695">
            <v>2000</v>
          </cell>
        </row>
        <row r="696">
          <cell r="A696" t="str">
            <v>ZK403.K306</v>
          </cell>
          <cell r="B696" t="str">
            <v>ZK403</v>
          </cell>
          <cell r="C696">
            <v>0</v>
          </cell>
          <cell r="D696">
            <v>0</v>
          </cell>
          <cell r="E696">
            <v>0</v>
          </cell>
          <cell r="F696">
            <v>4344</v>
          </cell>
        </row>
        <row r="697">
          <cell r="A697" t="str">
            <v>ZK600.0001</v>
          </cell>
          <cell r="B697" t="str">
            <v>ZK600</v>
          </cell>
          <cell r="C697">
            <v>0</v>
          </cell>
          <cell r="D697">
            <v>0</v>
          </cell>
          <cell r="E697">
            <v>0</v>
          </cell>
          <cell r="F697">
            <v>0</v>
          </cell>
        </row>
        <row r="698">
          <cell r="A698" t="str">
            <v>ZK600.0008</v>
          </cell>
          <cell r="B698" t="str">
            <v>ZK600</v>
          </cell>
          <cell r="C698">
            <v>0</v>
          </cell>
          <cell r="D698">
            <v>0</v>
          </cell>
          <cell r="E698">
            <v>0</v>
          </cell>
          <cell r="F698">
            <v>0</v>
          </cell>
        </row>
        <row r="699">
          <cell r="A699" t="str">
            <v>ZK600.K102</v>
          </cell>
          <cell r="B699" t="str">
            <v>ZK600</v>
          </cell>
          <cell r="C699">
            <v>0</v>
          </cell>
          <cell r="D699">
            <v>0</v>
          </cell>
          <cell r="E699">
            <v>177.59</v>
          </cell>
          <cell r="F699">
            <v>0</v>
          </cell>
        </row>
        <row r="700">
          <cell r="A700" t="str">
            <v>ZK600.K115</v>
          </cell>
          <cell r="B700" t="str">
            <v>ZK600</v>
          </cell>
          <cell r="C700">
            <v>0</v>
          </cell>
          <cell r="D700">
            <v>0</v>
          </cell>
          <cell r="E700">
            <v>440.03</v>
          </cell>
          <cell r="F700">
            <v>0</v>
          </cell>
        </row>
        <row r="701">
          <cell r="A701" t="str">
            <v>ZK600.K133</v>
          </cell>
          <cell r="B701" t="str">
            <v>ZK600</v>
          </cell>
          <cell r="C701">
            <v>0</v>
          </cell>
          <cell r="D701">
            <v>0</v>
          </cell>
          <cell r="E701">
            <v>11.63</v>
          </cell>
          <cell r="F701">
            <v>0</v>
          </cell>
        </row>
        <row r="702">
          <cell r="A702" t="str">
            <v>ZK777.6999</v>
          </cell>
          <cell r="B702" t="str">
            <v>ZK777</v>
          </cell>
          <cell r="C702">
            <v>0</v>
          </cell>
          <cell r="D702">
            <v>0</v>
          </cell>
          <cell r="E702">
            <v>0</v>
          </cell>
          <cell r="F702">
            <v>0</v>
          </cell>
        </row>
        <row r="703">
          <cell r="A703" t="str">
            <v>ZK777.8999</v>
          </cell>
          <cell r="B703" t="str">
            <v>ZK777</v>
          </cell>
          <cell r="C703">
            <v>0</v>
          </cell>
          <cell r="D703">
            <v>0</v>
          </cell>
          <cell r="E703">
            <v>0</v>
          </cell>
          <cell r="F703">
            <v>0</v>
          </cell>
        </row>
        <row r="704">
          <cell r="A704" t="str">
            <v>ZK777.K999</v>
          </cell>
          <cell r="B704" t="str">
            <v>ZK777</v>
          </cell>
          <cell r="C704">
            <v>0</v>
          </cell>
          <cell r="D704">
            <v>0</v>
          </cell>
          <cell r="E704">
            <v>0</v>
          </cell>
          <cell r="F704">
            <v>0</v>
          </cell>
        </row>
        <row r="705">
          <cell r="A705" t="str">
            <v>ZK800.K002</v>
          </cell>
          <cell r="B705" t="str">
            <v>ZK800</v>
          </cell>
          <cell r="C705">
            <v>0</v>
          </cell>
          <cell r="D705">
            <v>0</v>
          </cell>
          <cell r="E705">
            <v>0</v>
          </cell>
          <cell r="F705">
            <v>0</v>
          </cell>
        </row>
        <row r="706">
          <cell r="A706" t="str">
            <v>ZK800.K005</v>
          </cell>
          <cell r="B706" t="str">
            <v>ZK800</v>
          </cell>
          <cell r="C706">
            <v>0</v>
          </cell>
          <cell r="D706">
            <v>0</v>
          </cell>
          <cell r="E706">
            <v>0</v>
          </cell>
          <cell r="F706">
            <v>0</v>
          </cell>
        </row>
        <row r="707">
          <cell r="A707" t="str">
            <v>ZK800.K009</v>
          </cell>
          <cell r="B707" t="str">
            <v>ZK800</v>
          </cell>
          <cell r="C707">
            <v>0</v>
          </cell>
          <cell r="D707">
            <v>0</v>
          </cell>
          <cell r="E707">
            <v>0</v>
          </cell>
          <cell r="F707">
            <v>0</v>
          </cell>
        </row>
        <row r="708">
          <cell r="A708" t="str">
            <v>ZK800.K010</v>
          </cell>
          <cell r="B708" t="str">
            <v>ZK800</v>
          </cell>
          <cell r="C708">
            <v>0</v>
          </cell>
          <cell r="D708">
            <v>0</v>
          </cell>
          <cell r="E708">
            <v>0</v>
          </cell>
          <cell r="F708">
            <v>0</v>
          </cell>
        </row>
        <row r="709">
          <cell r="A709" t="str">
            <v>ZK800.K176</v>
          </cell>
          <cell r="B709" t="str">
            <v>ZK800</v>
          </cell>
          <cell r="C709">
            <v>0</v>
          </cell>
          <cell r="D709">
            <v>0</v>
          </cell>
          <cell r="E709">
            <v>0</v>
          </cell>
          <cell r="F709">
            <v>0</v>
          </cell>
        </row>
        <row r="710">
          <cell r="A710" t="str">
            <v>ZK800.K198</v>
          </cell>
          <cell r="B710" t="str">
            <v>ZK800</v>
          </cell>
          <cell r="C710">
            <v>0</v>
          </cell>
          <cell r="D710">
            <v>0</v>
          </cell>
          <cell r="E710">
            <v>0</v>
          </cell>
          <cell r="F710">
            <v>0</v>
          </cell>
        </row>
        <row r="711">
          <cell r="A711" t="str">
            <v>ZK800.K199</v>
          </cell>
          <cell r="B711" t="str">
            <v>ZK800</v>
          </cell>
          <cell r="C711">
            <v>0</v>
          </cell>
          <cell r="D711">
            <v>0</v>
          </cell>
          <cell r="E711">
            <v>0</v>
          </cell>
          <cell r="F711">
            <v>0</v>
          </cell>
        </row>
        <row r="712">
          <cell r="A712" t="str">
            <v>ZK877.8999</v>
          </cell>
          <cell r="B712" t="str">
            <v>ZK877</v>
          </cell>
          <cell r="C712">
            <v>0</v>
          </cell>
          <cell r="D712">
            <v>0</v>
          </cell>
          <cell r="E712">
            <v>0</v>
          </cell>
          <cell r="F712">
            <v>0</v>
          </cell>
        </row>
        <row r="713">
          <cell r="A713" t="str">
            <v>ZK877.K999</v>
          </cell>
          <cell r="B713" t="str">
            <v>ZK877</v>
          </cell>
          <cell r="C713">
            <v>0</v>
          </cell>
          <cell r="D713">
            <v>0</v>
          </cell>
          <cell r="E713">
            <v>0</v>
          </cell>
          <cell r="F713">
            <v>0</v>
          </cell>
        </row>
        <row r="714">
          <cell r="A714" t="str">
            <v>ZK900.A006</v>
          </cell>
          <cell r="B714" t="str">
            <v>ZK900</v>
          </cell>
          <cell r="C714">
            <v>0</v>
          </cell>
          <cell r="D714">
            <v>0</v>
          </cell>
          <cell r="E714">
            <v>0</v>
          </cell>
          <cell r="F714">
            <v>20676.710000000006</v>
          </cell>
        </row>
        <row r="715">
          <cell r="A715" t="str">
            <v>ZK901.A006</v>
          </cell>
          <cell r="B715" t="str">
            <v>ZK901</v>
          </cell>
          <cell r="C715">
            <v>0</v>
          </cell>
          <cell r="D715">
            <v>0</v>
          </cell>
          <cell r="E715">
            <v>0</v>
          </cell>
          <cell r="F715">
            <v>1604.4299999999998</v>
          </cell>
        </row>
        <row r="716">
          <cell r="A716" t="str">
            <v>ZK902.A006</v>
          </cell>
          <cell r="B716" t="str">
            <v>ZK902</v>
          </cell>
          <cell r="C716">
            <v>0</v>
          </cell>
          <cell r="D716">
            <v>0</v>
          </cell>
          <cell r="E716">
            <v>0</v>
          </cell>
          <cell r="F716">
            <v>0</v>
          </cell>
        </row>
        <row r="717">
          <cell r="A717" t="str">
            <v>ZK905.A015</v>
          </cell>
          <cell r="B717" t="str">
            <v>ZK905</v>
          </cell>
          <cell r="C717">
            <v>0</v>
          </cell>
          <cell r="D717">
            <v>0</v>
          </cell>
          <cell r="E717">
            <v>0</v>
          </cell>
          <cell r="F717">
            <v>0</v>
          </cell>
        </row>
        <row r="718">
          <cell r="A718" t="str">
            <v>ZK906.A015</v>
          </cell>
          <cell r="B718" t="str">
            <v>ZK906</v>
          </cell>
          <cell r="C718">
            <v>0</v>
          </cell>
          <cell r="D718">
            <v>0</v>
          </cell>
          <cell r="E718">
            <v>0</v>
          </cell>
          <cell r="F718">
            <v>0</v>
          </cell>
        </row>
        <row r="719">
          <cell r="A719" t="str">
            <v>ZK907.A015</v>
          </cell>
          <cell r="B719" t="str">
            <v>ZK907</v>
          </cell>
          <cell r="C719">
            <v>0</v>
          </cell>
          <cell r="D719">
            <v>0</v>
          </cell>
          <cell r="E719">
            <v>0</v>
          </cell>
          <cell r="F719">
            <v>0</v>
          </cell>
        </row>
        <row r="720">
          <cell r="A720" t="str">
            <v>ZK930.A050</v>
          </cell>
          <cell r="B720" t="str">
            <v>ZK930</v>
          </cell>
          <cell r="C720">
            <v>0</v>
          </cell>
          <cell r="D720">
            <v>0</v>
          </cell>
          <cell r="E720">
            <v>0</v>
          </cell>
          <cell r="F720">
            <v>0</v>
          </cell>
        </row>
        <row r="721">
          <cell r="A721" t="str">
            <v>ZK930.A059</v>
          </cell>
          <cell r="B721" t="str">
            <v>ZK930</v>
          </cell>
          <cell r="C721">
            <v>0</v>
          </cell>
          <cell r="D721">
            <v>0</v>
          </cell>
          <cell r="E721">
            <v>0</v>
          </cell>
          <cell r="F721">
            <v>0</v>
          </cell>
        </row>
        <row r="722">
          <cell r="A722" t="str">
            <v>ZK930.A060</v>
          </cell>
          <cell r="B722" t="str">
            <v>ZK930</v>
          </cell>
          <cell r="C722">
            <v>0</v>
          </cell>
          <cell r="D722">
            <v>0</v>
          </cell>
          <cell r="E722">
            <v>0</v>
          </cell>
          <cell r="F722">
            <v>0</v>
          </cell>
        </row>
        <row r="723">
          <cell r="A723" t="str">
            <v>ZK931.A042</v>
          </cell>
          <cell r="B723" t="str">
            <v>ZK931</v>
          </cell>
          <cell r="C723">
            <v>0</v>
          </cell>
          <cell r="D723">
            <v>0</v>
          </cell>
          <cell r="E723">
            <v>0</v>
          </cell>
          <cell r="F723">
            <v>0</v>
          </cell>
        </row>
        <row r="724">
          <cell r="A724" t="str">
            <v>ZK940.A210</v>
          </cell>
          <cell r="B724" t="str">
            <v>ZK940</v>
          </cell>
          <cell r="C724">
            <v>0</v>
          </cell>
          <cell r="D724">
            <v>0</v>
          </cell>
          <cell r="E724">
            <v>0</v>
          </cell>
          <cell r="F724">
            <v>0</v>
          </cell>
        </row>
        <row r="725">
          <cell r="A725" t="str">
            <v>ZK940.A211</v>
          </cell>
          <cell r="B725" t="str">
            <v>ZK940</v>
          </cell>
          <cell r="C725">
            <v>0</v>
          </cell>
          <cell r="D725">
            <v>0</v>
          </cell>
          <cell r="E725">
            <v>0</v>
          </cell>
          <cell r="F725">
            <v>0</v>
          </cell>
        </row>
        <row r="726">
          <cell r="A726" t="str">
            <v>ZK950.A240</v>
          </cell>
          <cell r="B726" t="str">
            <v>ZK950</v>
          </cell>
          <cell r="C726">
            <v>0</v>
          </cell>
          <cell r="D726">
            <v>0</v>
          </cell>
          <cell r="E726">
            <v>0</v>
          </cell>
          <cell r="F726">
            <v>0</v>
          </cell>
        </row>
        <row r="727">
          <cell r="A727" t="str">
            <v>ZK950.A241</v>
          </cell>
          <cell r="B727" t="str">
            <v>ZK950</v>
          </cell>
          <cell r="C727">
            <v>0</v>
          </cell>
          <cell r="D727">
            <v>0</v>
          </cell>
          <cell r="E727">
            <v>0</v>
          </cell>
          <cell r="F727">
            <v>0</v>
          </cell>
        </row>
        <row r="728">
          <cell r="A728" t="str">
            <v>ZK950.A242</v>
          </cell>
          <cell r="B728" t="str">
            <v>ZK950</v>
          </cell>
          <cell r="C728">
            <v>0</v>
          </cell>
          <cell r="D728">
            <v>0</v>
          </cell>
          <cell r="E728">
            <v>0</v>
          </cell>
          <cell r="F728">
            <v>0</v>
          </cell>
        </row>
        <row r="729">
          <cell r="A729" t="str">
            <v>ZK951.A240</v>
          </cell>
          <cell r="B729" t="str">
            <v>ZK951</v>
          </cell>
          <cell r="C729">
            <v>0</v>
          </cell>
          <cell r="D729">
            <v>0</v>
          </cell>
          <cell r="E729">
            <v>0</v>
          </cell>
          <cell r="F729">
            <v>0</v>
          </cell>
        </row>
        <row r="730">
          <cell r="A730" t="str">
            <v>ZK951.A241</v>
          </cell>
          <cell r="B730" t="str">
            <v>ZK951</v>
          </cell>
          <cell r="C730">
            <v>0</v>
          </cell>
          <cell r="D730">
            <v>0</v>
          </cell>
          <cell r="E730">
            <v>0</v>
          </cell>
          <cell r="F730">
            <v>0</v>
          </cell>
        </row>
        <row r="731">
          <cell r="A731" t="str">
            <v>ZK952.A240</v>
          </cell>
          <cell r="B731" t="str">
            <v>ZK952</v>
          </cell>
          <cell r="C731">
            <v>0</v>
          </cell>
          <cell r="D731">
            <v>0</v>
          </cell>
          <cell r="E731">
            <v>0</v>
          </cell>
          <cell r="F731">
            <v>0</v>
          </cell>
        </row>
        <row r="732">
          <cell r="A732" t="str">
            <v>ZK952.A241</v>
          </cell>
          <cell r="B732" t="str">
            <v>ZK952</v>
          </cell>
          <cell r="C732">
            <v>0</v>
          </cell>
          <cell r="D732">
            <v>0</v>
          </cell>
          <cell r="E732">
            <v>0</v>
          </cell>
          <cell r="F732">
            <v>0</v>
          </cell>
        </row>
        <row r="733">
          <cell r="A733" t="str">
            <v>ZK955.A042</v>
          </cell>
          <cell r="B733" t="str">
            <v>ZK955</v>
          </cell>
          <cell r="C733">
            <v>0</v>
          </cell>
          <cell r="D733">
            <v>0</v>
          </cell>
          <cell r="E733">
            <v>0</v>
          </cell>
          <cell r="F733">
            <v>0</v>
          </cell>
        </row>
        <row r="734">
          <cell r="A734" t="str">
            <v>ZK955.A210</v>
          </cell>
          <cell r="B734" t="str">
            <v>ZK955</v>
          </cell>
          <cell r="C734">
            <v>0</v>
          </cell>
          <cell r="D734">
            <v>0</v>
          </cell>
          <cell r="E734">
            <v>0</v>
          </cell>
          <cell r="F734">
            <v>0</v>
          </cell>
        </row>
        <row r="735">
          <cell r="A735" t="str">
            <v>ZK956.A042</v>
          </cell>
          <cell r="B735" t="str">
            <v>ZK956</v>
          </cell>
          <cell r="C735">
            <v>0</v>
          </cell>
          <cell r="D735">
            <v>0</v>
          </cell>
          <cell r="E735">
            <v>0</v>
          </cell>
          <cell r="F735">
            <v>0</v>
          </cell>
        </row>
        <row r="736">
          <cell r="A736" t="str">
            <v>ZK960.A100</v>
          </cell>
          <cell r="B736" t="str">
            <v>ZK960</v>
          </cell>
          <cell r="C736">
            <v>0</v>
          </cell>
          <cell r="D736">
            <v>0</v>
          </cell>
          <cell r="E736">
            <v>0</v>
          </cell>
          <cell r="F736">
            <v>0</v>
          </cell>
        </row>
        <row r="737">
          <cell r="A737" t="str">
            <v>ZK960.A210</v>
          </cell>
          <cell r="B737" t="str">
            <v>ZK960</v>
          </cell>
          <cell r="C737">
            <v>0</v>
          </cell>
          <cell r="D737">
            <v>0</v>
          </cell>
          <cell r="E737">
            <v>0</v>
          </cell>
          <cell r="F737">
            <v>0</v>
          </cell>
        </row>
        <row r="738">
          <cell r="A738" t="str">
            <v>ZK970.A210</v>
          </cell>
          <cell r="B738" t="str">
            <v>ZK970</v>
          </cell>
          <cell r="C738">
            <v>0</v>
          </cell>
          <cell r="D738">
            <v>0</v>
          </cell>
          <cell r="E738">
            <v>0</v>
          </cell>
          <cell r="F738">
            <v>0</v>
          </cell>
        </row>
        <row r="739">
          <cell r="A739" t="str">
            <v>ZK970.A211</v>
          </cell>
          <cell r="B739" t="str">
            <v>ZK970</v>
          </cell>
          <cell r="C739">
            <v>0</v>
          </cell>
          <cell r="D739">
            <v>0</v>
          </cell>
          <cell r="E739">
            <v>0</v>
          </cell>
          <cell r="F739">
            <v>0</v>
          </cell>
        </row>
        <row r="740">
          <cell r="A740" t="str">
            <v>ZK972.A203</v>
          </cell>
          <cell r="B740" t="str">
            <v>ZK972</v>
          </cell>
          <cell r="C740">
            <v>0</v>
          </cell>
          <cell r="D740">
            <v>0</v>
          </cell>
          <cell r="E740">
            <v>0</v>
          </cell>
          <cell r="F740">
            <v>0</v>
          </cell>
        </row>
        <row r="741">
          <cell r="A741" t="str">
            <v>ZK972.A204</v>
          </cell>
          <cell r="B741" t="str">
            <v>ZK972</v>
          </cell>
          <cell r="C741">
            <v>0</v>
          </cell>
          <cell r="D741">
            <v>0</v>
          </cell>
          <cell r="E741">
            <v>0</v>
          </cell>
          <cell r="F741">
            <v>0</v>
          </cell>
        </row>
        <row r="742">
          <cell r="A742" t="str">
            <v>ZK974.A212</v>
          </cell>
          <cell r="B742" t="str">
            <v>ZK974</v>
          </cell>
          <cell r="C742">
            <v>0</v>
          </cell>
          <cell r="D742">
            <v>0</v>
          </cell>
          <cell r="E742">
            <v>0</v>
          </cell>
          <cell r="F742">
            <v>0</v>
          </cell>
        </row>
        <row r="743">
          <cell r="A743" t="str">
            <v>ZK975.A220</v>
          </cell>
          <cell r="B743" t="str">
            <v>ZK975</v>
          </cell>
          <cell r="C743">
            <v>0</v>
          </cell>
          <cell r="D743">
            <v>0</v>
          </cell>
          <cell r="E743">
            <v>0</v>
          </cell>
          <cell r="F743">
            <v>0</v>
          </cell>
        </row>
        <row r="744">
          <cell r="A744" t="str">
            <v>ZK975.A221</v>
          </cell>
          <cell r="B744" t="str">
            <v>ZK975</v>
          </cell>
          <cell r="C744">
            <v>0</v>
          </cell>
          <cell r="D744">
            <v>0</v>
          </cell>
          <cell r="E744">
            <v>0</v>
          </cell>
          <cell r="F744">
            <v>0</v>
          </cell>
        </row>
        <row r="745">
          <cell r="A745" t="str">
            <v>ZK976.A210</v>
          </cell>
          <cell r="B745" t="str">
            <v>ZK976</v>
          </cell>
          <cell r="C745">
            <v>0</v>
          </cell>
          <cell r="D745">
            <v>0</v>
          </cell>
          <cell r="E745">
            <v>0</v>
          </cell>
          <cell r="F745">
            <v>0</v>
          </cell>
        </row>
        <row r="746">
          <cell r="A746" t="str">
            <v>ZK976.A211</v>
          </cell>
          <cell r="B746" t="str">
            <v>ZK976</v>
          </cell>
          <cell r="C746">
            <v>0</v>
          </cell>
          <cell r="D746">
            <v>0</v>
          </cell>
          <cell r="E746">
            <v>0</v>
          </cell>
          <cell r="F746">
            <v>0</v>
          </cell>
        </row>
        <row r="747">
          <cell r="A747" t="str">
            <v>ZK980.A210</v>
          </cell>
          <cell r="B747" t="str">
            <v>ZK980</v>
          </cell>
          <cell r="C747">
            <v>0</v>
          </cell>
          <cell r="D747">
            <v>0</v>
          </cell>
          <cell r="E747">
            <v>0</v>
          </cell>
          <cell r="F747">
            <v>0</v>
          </cell>
        </row>
        <row r="748">
          <cell r="A748" t="str">
            <v>ZK980.A211</v>
          </cell>
          <cell r="B748" t="str">
            <v>ZK980</v>
          </cell>
          <cell r="C748">
            <v>0</v>
          </cell>
          <cell r="D748">
            <v>0</v>
          </cell>
          <cell r="E748">
            <v>0</v>
          </cell>
          <cell r="F748">
            <v>0</v>
          </cell>
        </row>
        <row r="749">
          <cell r="A749" t="str">
            <v>ZK981.A006</v>
          </cell>
          <cell r="B749" t="str">
            <v>ZK981</v>
          </cell>
          <cell r="C749">
            <v>0</v>
          </cell>
          <cell r="D749">
            <v>0</v>
          </cell>
          <cell r="E749">
            <v>0</v>
          </cell>
          <cell r="F749">
            <v>0</v>
          </cell>
        </row>
        <row r="750">
          <cell r="A750" t="str">
            <v>ZK981.A213</v>
          </cell>
          <cell r="B750" t="str">
            <v>ZK981</v>
          </cell>
          <cell r="C750">
            <v>0</v>
          </cell>
          <cell r="D750">
            <v>0</v>
          </cell>
          <cell r="E750">
            <v>0</v>
          </cell>
          <cell r="F750">
            <v>0</v>
          </cell>
        </row>
        <row r="751">
          <cell r="A751" t="str">
            <v>ZK985.A210</v>
          </cell>
          <cell r="B751" t="str">
            <v>ZK985</v>
          </cell>
          <cell r="C751">
            <v>0</v>
          </cell>
          <cell r="D751">
            <v>0</v>
          </cell>
          <cell r="E751">
            <v>0</v>
          </cell>
          <cell r="F751">
            <v>0</v>
          </cell>
        </row>
        <row r="752">
          <cell r="A752" t="str">
            <v>ZK990.A240</v>
          </cell>
          <cell r="B752" t="str">
            <v>ZK990</v>
          </cell>
          <cell r="C752">
            <v>0</v>
          </cell>
          <cell r="D752">
            <v>0</v>
          </cell>
          <cell r="E752">
            <v>0</v>
          </cell>
          <cell r="F752">
            <v>0</v>
          </cell>
        </row>
        <row r="753">
          <cell r="A753" t="str">
            <v>ZK990.A241</v>
          </cell>
          <cell r="B753" t="str">
            <v>ZK990</v>
          </cell>
          <cell r="C753">
            <v>0</v>
          </cell>
          <cell r="D753">
            <v>0</v>
          </cell>
          <cell r="E753">
            <v>0</v>
          </cell>
          <cell r="F753">
            <v>0</v>
          </cell>
        </row>
        <row r="754">
          <cell r="A754" t="str">
            <v>ZK991.A240</v>
          </cell>
          <cell r="B754" t="str">
            <v>ZK991</v>
          </cell>
          <cell r="C754">
            <v>0</v>
          </cell>
          <cell r="D754">
            <v>0</v>
          </cell>
          <cell r="E754">
            <v>0</v>
          </cell>
          <cell r="F754">
            <v>0</v>
          </cell>
        </row>
        <row r="755">
          <cell r="A755" t="str">
            <v>ZK991.A241</v>
          </cell>
          <cell r="B755" t="str">
            <v>ZK991</v>
          </cell>
          <cell r="C755">
            <v>0</v>
          </cell>
          <cell r="D755">
            <v>0</v>
          </cell>
          <cell r="E755">
            <v>0</v>
          </cell>
          <cell r="F755">
            <v>0</v>
          </cell>
        </row>
        <row r="756">
          <cell r="A756" t="str">
            <v>ZK992.A240</v>
          </cell>
          <cell r="B756" t="str">
            <v>ZK992</v>
          </cell>
          <cell r="C756">
            <v>0</v>
          </cell>
          <cell r="D756">
            <v>0</v>
          </cell>
          <cell r="E756">
            <v>0</v>
          </cell>
          <cell r="F756">
            <v>0</v>
          </cell>
        </row>
        <row r="757">
          <cell r="A757" t="str">
            <v>ZK992.A241</v>
          </cell>
          <cell r="B757" t="str">
            <v>ZK992</v>
          </cell>
          <cell r="C757">
            <v>0</v>
          </cell>
          <cell r="D757">
            <v>0</v>
          </cell>
          <cell r="E757">
            <v>0</v>
          </cell>
          <cell r="F757">
            <v>0</v>
          </cell>
        </row>
        <row r="758">
          <cell r="A758" t="str">
            <v>ZK993.A050</v>
          </cell>
          <cell r="B758" t="str">
            <v>ZK993</v>
          </cell>
          <cell r="C758">
            <v>0</v>
          </cell>
          <cell r="D758">
            <v>0</v>
          </cell>
          <cell r="E758">
            <v>0</v>
          </cell>
          <cell r="F758">
            <v>0</v>
          </cell>
        </row>
        <row r="759">
          <cell r="A759" t="str">
            <v>ZK993.A060</v>
          </cell>
          <cell r="B759" t="str">
            <v>ZK993</v>
          </cell>
          <cell r="C759">
            <v>0</v>
          </cell>
          <cell r="D759">
            <v>0</v>
          </cell>
          <cell r="E759">
            <v>0</v>
          </cell>
          <cell r="F759">
            <v>0</v>
          </cell>
        </row>
        <row r="760">
          <cell r="A760" t="str">
            <v>ZK994.A042</v>
          </cell>
          <cell r="B760" t="str">
            <v>ZK994</v>
          </cell>
          <cell r="C760">
            <v>0</v>
          </cell>
          <cell r="D760">
            <v>0</v>
          </cell>
          <cell r="E760">
            <v>0</v>
          </cell>
          <cell r="F760">
            <v>0</v>
          </cell>
        </row>
        <row r="761">
          <cell r="A761" t="str">
            <v>ZK995.A213</v>
          </cell>
          <cell r="B761" t="str">
            <v>ZK995</v>
          </cell>
          <cell r="C761">
            <v>0</v>
          </cell>
          <cell r="D761">
            <v>0</v>
          </cell>
          <cell r="E761">
            <v>0</v>
          </cell>
          <cell r="F761">
            <v>0</v>
          </cell>
        </row>
        <row r="762">
          <cell r="A762" t="str">
            <v>ZK996.A100</v>
          </cell>
          <cell r="B762" t="str">
            <v>ZK996</v>
          </cell>
          <cell r="C762">
            <v>0</v>
          </cell>
          <cell r="D762">
            <v>0</v>
          </cell>
          <cell r="E762">
            <v>0</v>
          </cell>
          <cell r="F762">
            <v>0</v>
          </cell>
        </row>
        <row r="763">
          <cell r="A763" t="str">
            <v>ZK996.A210</v>
          </cell>
          <cell r="B763" t="str">
            <v>ZK996</v>
          </cell>
          <cell r="C763">
            <v>0</v>
          </cell>
          <cell r="D763">
            <v>0</v>
          </cell>
          <cell r="E763">
            <v>0</v>
          </cell>
          <cell r="F763">
            <v>0</v>
          </cell>
        </row>
        <row r="764">
          <cell r="A764" t="str">
            <v>ZK997.A210</v>
          </cell>
          <cell r="B764" t="str">
            <v>ZK997</v>
          </cell>
          <cell r="C764">
            <v>0</v>
          </cell>
          <cell r="D764">
            <v>0</v>
          </cell>
          <cell r="E764">
            <v>0</v>
          </cell>
          <cell r="F764">
            <v>0</v>
          </cell>
        </row>
        <row r="765">
          <cell r="A765" t="str">
            <v>ZK998.A210</v>
          </cell>
          <cell r="B765" t="str">
            <v>ZK998</v>
          </cell>
          <cell r="C765">
            <v>0</v>
          </cell>
          <cell r="D765">
            <v>0</v>
          </cell>
          <cell r="E765">
            <v>0</v>
          </cell>
          <cell r="F765">
            <v>0</v>
          </cell>
        </row>
        <row r="766">
          <cell r="A766" t="str">
            <v>ZK999.A210</v>
          </cell>
          <cell r="B766" t="str">
            <v>ZK999</v>
          </cell>
          <cell r="C766">
            <v>0</v>
          </cell>
          <cell r="D766">
            <v>0</v>
          </cell>
          <cell r="E766">
            <v>0</v>
          </cell>
          <cell r="F766">
            <v>0</v>
          </cell>
        </row>
        <row r="767">
          <cell r="D767">
            <v>959870.5499999997</v>
          </cell>
          <cell r="E767">
            <v>7753797.1400000034</v>
          </cell>
          <cell r="F767">
            <v>2885839.2700000009</v>
          </cell>
        </row>
        <row r="768">
          <cell r="D768">
            <v>959870.5499999997</v>
          </cell>
          <cell r="E768">
            <v>7753797.1400000071</v>
          </cell>
          <cell r="F768">
            <v>0</v>
          </cell>
        </row>
        <row r="769">
          <cell r="D769">
            <v>0</v>
          </cell>
          <cell r="E769">
            <v>0</v>
          </cell>
          <cell r="F769" t="e">
            <v>#VALUE!</v>
          </cell>
        </row>
        <row r="770">
          <cell r="A770" t="str">
            <v>INT ENC</v>
          </cell>
          <cell r="F770">
            <v>0</v>
          </cell>
        </row>
        <row r="771">
          <cell r="F771" t="e">
            <v>#VALUE!</v>
          </cell>
        </row>
        <row r="3842">
          <cell r="B3842">
            <v>0</v>
          </cell>
        </row>
        <row r="3843">
          <cell r="B3843">
            <v>0</v>
          </cell>
        </row>
        <row r="3844">
          <cell r="B3844">
            <v>0</v>
          </cell>
        </row>
        <row r="3845">
          <cell r="B3845">
            <v>0</v>
          </cell>
        </row>
        <row r="3846">
          <cell r="B3846">
            <v>0</v>
          </cell>
        </row>
        <row r="3847">
          <cell r="B3847">
            <v>0</v>
          </cell>
        </row>
        <row r="3848">
          <cell r="B3848">
            <v>0</v>
          </cell>
        </row>
        <row r="3849">
          <cell r="B3849">
            <v>0</v>
          </cell>
        </row>
        <row r="3850">
          <cell r="B3850">
            <v>0</v>
          </cell>
        </row>
        <row r="3851">
          <cell r="B3851">
            <v>0</v>
          </cell>
        </row>
        <row r="3852">
          <cell r="B3852">
            <v>0</v>
          </cell>
        </row>
        <row r="3853">
          <cell r="B3853">
            <v>0</v>
          </cell>
        </row>
        <row r="3854">
          <cell r="B3854">
            <v>0</v>
          </cell>
        </row>
        <row r="3855">
          <cell r="B3855">
            <v>0</v>
          </cell>
        </row>
        <row r="3856">
          <cell r="B3856">
            <v>0</v>
          </cell>
        </row>
        <row r="3857">
          <cell r="B3857">
            <v>0</v>
          </cell>
        </row>
        <row r="3858">
          <cell r="B3858">
            <v>0</v>
          </cell>
        </row>
        <row r="3859">
          <cell r="B3859">
            <v>0</v>
          </cell>
        </row>
        <row r="3860">
          <cell r="B3860">
            <v>0</v>
          </cell>
        </row>
        <row r="3861">
          <cell r="B3861">
            <v>0</v>
          </cell>
        </row>
        <row r="3862">
          <cell r="B3862">
            <v>0</v>
          </cell>
        </row>
        <row r="3863">
          <cell r="B3863">
            <v>0</v>
          </cell>
        </row>
        <row r="3864">
          <cell r="B3864">
            <v>0</v>
          </cell>
        </row>
        <row r="3865">
          <cell r="B3865">
            <v>0</v>
          </cell>
        </row>
        <row r="3866">
          <cell r="B3866">
            <v>0</v>
          </cell>
        </row>
        <row r="3867">
          <cell r="B3867">
            <v>0</v>
          </cell>
        </row>
        <row r="3868">
          <cell r="B3868">
            <v>0</v>
          </cell>
        </row>
        <row r="3869">
          <cell r="B3869">
            <v>0</v>
          </cell>
        </row>
        <row r="3870">
          <cell r="B3870">
            <v>0</v>
          </cell>
        </row>
        <row r="3871">
          <cell r="B3871">
            <v>0</v>
          </cell>
        </row>
        <row r="3872">
          <cell r="B3872">
            <v>0</v>
          </cell>
        </row>
        <row r="3873">
          <cell r="B3873">
            <v>0</v>
          </cell>
        </row>
        <row r="3874">
          <cell r="B3874">
            <v>0</v>
          </cell>
        </row>
        <row r="3875">
          <cell r="B3875">
            <v>0</v>
          </cell>
        </row>
        <row r="3876">
          <cell r="B3876">
            <v>0</v>
          </cell>
        </row>
        <row r="3877">
          <cell r="B3877">
            <v>0</v>
          </cell>
        </row>
        <row r="3878">
          <cell r="B3878">
            <v>0</v>
          </cell>
        </row>
        <row r="3879">
          <cell r="B3879">
            <v>0</v>
          </cell>
        </row>
        <row r="3880">
          <cell r="B3880">
            <v>0</v>
          </cell>
        </row>
        <row r="3881">
          <cell r="B3881">
            <v>0</v>
          </cell>
        </row>
        <row r="3882">
          <cell r="B3882">
            <v>0</v>
          </cell>
        </row>
        <row r="3883">
          <cell r="B3883">
            <v>0</v>
          </cell>
        </row>
        <row r="3884">
          <cell r="B3884">
            <v>0</v>
          </cell>
        </row>
        <row r="3885">
          <cell r="B3885">
            <v>0</v>
          </cell>
        </row>
        <row r="3886">
          <cell r="B3886">
            <v>0</v>
          </cell>
        </row>
        <row r="3887">
          <cell r="B3887">
            <v>0</v>
          </cell>
        </row>
        <row r="3888">
          <cell r="B3888">
            <v>0</v>
          </cell>
        </row>
        <row r="3889">
          <cell r="B3889">
            <v>0</v>
          </cell>
        </row>
        <row r="3890">
          <cell r="B3890">
            <v>0</v>
          </cell>
        </row>
        <row r="3891">
          <cell r="B3891">
            <v>0</v>
          </cell>
        </row>
        <row r="3892">
          <cell r="B3892">
            <v>0</v>
          </cell>
        </row>
        <row r="3893">
          <cell r="B3893">
            <v>0</v>
          </cell>
        </row>
        <row r="3894">
          <cell r="B3894">
            <v>0</v>
          </cell>
        </row>
        <row r="3895">
          <cell r="B3895">
            <v>0</v>
          </cell>
        </row>
        <row r="3896">
          <cell r="B3896">
            <v>0</v>
          </cell>
        </row>
        <row r="3897">
          <cell r="B3897">
            <v>0</v>
          </cell>
        </row>
        <row r="3898">
          <cell r="B3898">
            <v>0</v>
          </cell>
        </row>
        <row r="3899">
          <cell r="B3899">
            <v>0</v>
          </cell>
        </row>
        <row r="3900">
          <cell r="B3900">
            <v>0</v>
          </cell>
        </row>
        <row r="3901">
          <cell r="B3901">
            <v>0</v>
          </cell>
        </row>
        <row r="3902">
          <cell r="B3902">
            <v>0</v>
          </cell>
        </row>
        <row r="3903">
          <cell r="B3903">
            <v>0</v>
          </cell>
        </row>
        <row r="3904">
          <cell r="B3904">
            <v>0</v>
          </cell>
        </row>
        <row r="3905">
          <cell r="B3905">
            <v>0</v>
          </cell>
        </row>
        <row r="3906">
          <cell r="B3906">
            <v>0</v>
          </cell>
        </row>
        <row r="3907">
          <cell r="B3907">
            <v>0</v>
          </cell>
        </row>
        <row r="3908">
          <cell r="B3908">
            <v>0</v>
          </cell>
        </row>
        <row r="3909">
          <cell r="B3909">
            <v>0</v>
          </cell>
        </row>
        <row r="3910">
          <cell r="B3910">
            <v>0</v>
          </cell>
        </row>
        <row r="3911">
          <cell r="B3911">
            <v>0</v>
          </cell>
        </row>
        <row r="3912">
          <cell r="B3912">
            <v>0</v>
          </cell>
        </row>
        <row r="3913">
          <cell r="B3913">
            <v>0</v>
          </cell>
        </row>
        <row r="3914">
          <cell r="B3914">
            <v>0</v>
          </cell>
        </row>
        <row r="3915">
          <cell r="B3915">
            <v>0</v>
          </cell>
        </row>
        <row r="3916">
          <cell r="B3916">
            <v>0</v>
          </cell>
        </row>
        <row r="3917">
          <cell r="B3917">
            <v>0</v>
          </cell>
        </row>
        <row r="3918">
          <cell r="B3918">
            <v>0</v>
          </cell>
        </row>
        <row r="3919">
          <cell r="B3919">
            <v>0</v>
          </cell>
        </row>
        <row r="3920">
          <cell r="B3920">
            <v>0</v>
          </cell>
        </row>
        <row r="3921">
          <cell r="B3921">
            <v>0</v>
          </cell>
        </row>
        <row r="3922">
          <cell r="B3922">
            <v>0</v>
          </cell>
        </row>
        <row r="3923">
          <cell r="B3923">
            <v>0</v>
          </cell>
        </row>
        <row r="3924">
          <cell r="B3924">
            <v>0</v>
          </cell>
        </row>
        <row r="3925">
          <cell r="B3925">
            <v>0</v>
          </cell>
        </row>
        <row r="3926">
          <cell r="B3926">
            <v>0</v>
          </cell>
        </row>
        <row r="3927">
          <cell r="B3927">
            <v>0</v>
          </cell>
        </row>
        <row r="3928">
          <cell r="B3928">
            <v>0</v>
          </cell>
        </row>
        <row r="3929">
          <cell r="B3929">
            <v>0</v>
          </cell>
        </row>
        <row r="3930">
          <cell r="B3930">
            <v>0</v>
          </cell>
        </row>
        <row r="3931">
          <cell r="B3931">
            <v>0</v>
          </cell>
        </row>
        <row r="3932">
          <cell r="B3932">
            <v>0</v>
          </cell>
        </row>
        <row r="3933">
          <cell r="B3933">
            <v>0</v>
          </cell>
        </row>
        <row r="3934">
          <cell r="B3934">
            <v>0</v>
          </cell>
        </row>
        <row r="3935">
          <cell r="B3935">
            <v>0</v>
          </cell>
        </row>
        <row r="3936">
          <cell r="B3936">
            <v>0</v>
          </cell>
        </row>
        <row r="3937">
          <cell r="B3937">
            <v>0</v>
          </cell>
        </row>
        <row r="3938">
          <cell r="B3938">
            <v>0</v>
          </cell>
        </row>
        <row r="3939">
          <cell r="B3939">
            <v>0</v>
          </cell>
        </row>
        <row r="3940">
          <cell r="B3940">
            <v>0</v>
          </cell>
        </row>
        <row r="3941">
          <cell r="B3941">
            <v>0</v>
          </cell>
        </row>
        <row r="3942">
          <cell r="B3942">
            <v>0</v>
          </cell>
        </row>
        <row r="3943">
          <cell r="B3943">
            <v>0</v>
          </cell>
        </row>
        <row r="3944">
          <cell r="B3944">
            <v>0</v>
          </cell>
        </row>
        <row r="3945">
          <cell r="B3945">
            <v>0</v>
          </cell>
        </row>
        <row r="3946">
          <cell r="B3946">
            <v>0</v>
          </cell>
        </row>
        <row r="3947">
          <cell r="B3947">
            <v>0</v>
          </cell>
        </row>
        <row r="3948">
          <cell r="B3948">
            <v>0</v>
          </cell>
        </row>
        <row r="3949">
          <cell r="B3949">
            <v>0</v>
          </cell>
        </row>
        <row r="3950">
          <cell r="B3950">
            <v>0</v>
          </cell>
        </row>
        <row r="3951">
          <cell r="B3951">
            <v>0</v>
          </cell>
        </row>
        <row r="3952">
          <cell r="B3952">
            <v>0</v>
          </cell>
        </row>
        <row r="3953">
          <cell r="B3953">
            <v>0</v>
          </cell>
        </row>
        <row r="3954">
          <cell r="B3954">
            <v>0</v>
          </cell>
        </row>
        <row r="3955">
          <cell r="B3955">
            <v>0</v>
          </cell>
        </row>
        <row r="3956">
          <cell r="B3956">
            <v>0</v>
          </cell>
        </row>
        <row r="3957">
          <cell r="B3957">
            <v>0</v>
          </cell>
        </row>
        <row r="3958">
          <cell r="B3958">
            <v>0</v>
          </cell>
        </row>
        <row r="3959">
          <cell r="B3959">
            <v>0</v>
          </cell>
        </row>
        <row r="3960">
          <cell r="B3960">
            <v>0</v>
          </cell>
        </row>
        <row r="3961">
          <cell r="B3961">
            <v>0</v>
          </cell>
        </row>
        <row r="3962">
          <cell r="B3962">
            <v>0</v>
          </cell>
        </row>
        <row r="3963">
          <cell r="B3963">
            <v>0</v>
          </cell>
        </row>
        <row r="3964">
          <cell r="B3964">
            <v>0</v>
          </cell>
        </row>
        <row r="3965">
          <cell r="B3965">
            <v>0</v>
          </cell>
        </row>
        <row r="3966">
          <cell r="B3966">
            <v>0</v>
          </cell>
        </row>
        <row r="3967">
          <cell r="B3967">
            <v>0</v>
          </cell>
        </row>
        <row r="3968">
          <cell r="B3968">
            <v>0</v>
          </cell>
        </row>
        <row r="3969">
          <cell r="B3969">
            <v>0</v>
          </cell>
        </row>
        <row r="3970">
          <cell r="B3970">
            <v>0</v>
          </cell>
        </row>
        <row r="3971">
          <cell r="B3971">
            <v>0</v>
          </cell>
        </row>
        <row r="3972">
          <cell r="B3972">
            <v>0</v>
          </cell>
        </row>
        <row r="3973">
          <cell r="B3973">
            <v>0</v>
          </cell>
        </row>
        <row r="3974">
          <cell r="B3974">
            <v>0</v>
          </cell>
        </row>
        <row r="3975">
          <cell r="B3975">
            <v>0</v>
          </cell>
        </row>
        <row r="3976">
          <cell r="B3976">
            <v>0</v>
          </cell>
        </row>
        <row r="3977">
          <cell r="B3977">
            <v>0</v>
          </cell>
        </row>
        <row r="3978">
          <cell r="B3978">
            <v>0</v>
          </cell>
        </row>
        <row r="3979">
          <cell r="B3979">
            <v>0</v>
          </cell>
        </row>
        <row r="3980">
          <cell r="B3980">
            <v>0</v>
          </cell>
        </row>
        <row r="3981">
          <cell r="B3981">
            <v>0</v>
          </cell>
        </row>
        <row r="3982">
          <cell r="B3982">
            <v>0</v>
          </cell>
        </row>
        <row r="3983">
          <cell r="B3983">
            <v>0</v>
          </cell>
        </row>
        <row r="3984">
          <cell r="B3984">
            <v>0</v>
          </cell>
        </row>
        <row r="3985">
          <cell r="B3985">
            <v>0</v>
          </cell>
        </row>
        <row r="3986">
          <cell r="B3986">
            <v>0</v>
          </cell>
        </row>
        <row r="3987">
          <cell r="B3987">
            <v>0</v>
          </cell>
        </row>
        <row r="3988">
          <cell r="B3988">
            <v>0</v>
          </cell>
        </row>
        <row r="3989">
          <cell r="B3989">
            <v>0</v>
          </cell>
        </row>
        <row r="3990">
          <cell r="B3990">
            <v>0</v>
          </cell>
        </row>
        <row r="3991">
          <cell r="B3991">
            <v>0</v>
          </cell>
        </row>
        <row r="3992">
          <cell r="B3992">
            <v>0</v>
          </cell>
        </row>
        <row r="3993">
          <cell r="B3993">
            <v>0</v>
          </cell>
        </row>
        <row r="3994">
          <cell r="B3994">
            <v>0</v>
          </cell>
        </row>
        <row r="3995">
          <cell r="B3995">
            <v>0</v>
          </cell>
        </row>
        <row r="3996">
          <cell r="B3996">
            <v>0</v>
          </cell>
        </row>
        <row r="3997">
          <cell r="B3997">
            <v>0</v>
          </cell>
        </row>
        <row r="3998">
          <cell r="B3998">
            <v>0</v>
          </cell>
        </row>
        <row r="3999">
          <cell r="B3999">
            <v>0</v>
          </cell>
        </row>
        <row r="4000">
          <cell r="B4000">
            <v>0</v>
          </cell>
        </row>
        <row r="4001">
          <cell r="B4001">
            <v>0</v>
          </cell>
        </row>
        <row r="4002">
          <cell r="B4002">
            <v>0</v>
          </cell>
        </row>
        <row r="4003">
          <cell r="B4003">
            <v>0</v>
          </cell>
        </row>
        <row r="4004">
          <cell r="B4004">
            <v>0</v>
          </cell>
        </row>
        <row r="4005">
          <cell r="B4005">
            <v>0</v>
          </cell>
        </row>
        <row r="4006">
          <cell r="B4006">
            <v>0</v>
          </cell>
        </row>
        <row r="4007">
          <cell r="B4007">
            <v>0</v>
          </cell>
        </row>
        <row r="4008">
          <cell r="B4008">
            <v>0</v>
          </cell>
        </row>
        <row r="4009">
          <cell r="B4009">
            <v>0</v>
          </cell>
        </row>
        <row r="4010">
          <cell r="B4010">
            <v>0</v>
          </cell>
        </row>
        <row r="4011">
          <cell r="B4011">
            <v>0</v>
          </cell>
        </row>
        <row r="4012">
          <cell r="B4012">
            <v>0</v>
          </cell>
        </row>
        <row r="4013">
          <cell r="B4013">
            <v>0</v>
          </cell>
        </row>
        <row r="4014">
          <cell r="B4014">
            <v>0</v>
          </cell>
        </row>
        <row r="4015">
          <cell r="B4015">
            <v>0</v>
          </cell>
        </row>
        <row r="4016">
          <cell r="B4016">
            <v>0</v>
          </cell>
        </row>
        <row r="4017">
          <cell r="B4017">
            <v>0</v>
          </cell>
        </row>
        <row r="4018">
          <cell r="B4018">
            <v>0</v>
          </cell>
        </row>
        <row r="4019">
          <cell r="B4019">
            <v>0</v>
          </cell>
        </row>
        <row r="4020">
          <cell r="B4020">
            <v>0</v>
          </cell>
        </row>
        <row r="4021">
          <cell r="B4021">
            <v>0</v>
          </cell>
        </row>
        <row r="4022">
          <cell r="B4022">
            <v>0</v>
          </cell>
        </row>
        <row r="4023">
          <cell r="B4023">
            <v>0</v>
          </cell>
        </row>
        <row r="4024">
          <cell r="B4024">
            <v>0</v>
          </cell>
        </row>
        <row r="4025">
          <cell r="B4025">
            <v>0</v>
          </cell>
        </row>
        <row r="4026">
          <cell r="B4026">
            <v>0</v>
          </cell>
        </row>
        <row r="4027">
          <cell r="B4027">
            <v>0</v>
          </cell>
        </row>
        <row r="4028">
          <cell r="B4028">
            <v>0</v>
          </cell>
        </row>
        <row r="4029">
          <cell r="B4029">
            <v>0</v>
          </cell>
        </row>
        <row r="4030">
          <cell r="B4030">
            <v>0</v>
          </cell>
        </row>
        <row r="4031">
          <cell r="B4031">
            <v>0</v>
          </cell>
        </row>
        <row r="4032">
          <cell r="B4032">
            <v>0</v>
          </cell>
        </row>
        <row r="4033">
          <cell r="B4033">
            <v>0</v>
          </cell>
        </row>
        <row r="4034">
          <cell r="B4034">
            <v>0</v>
          </cell>
        </row>
        <row r="4035">
          <cell r="B4035">
            <v>0</v>
          </cell>
        </row>
        <row r="4036">
          <cell r="B4036">
            <v>0</v>
          </cell>
        </row>
        <row r="4037">
          <cell r="B4037">
            <v>0</v>
          </cell>
        </row>
        <row r="4038">
          <cell r="B4038">
            <v>0</v>
          </cell>
        </row>
        <row r="4039">
          <cell r="B4039">
            <v>0</v>
          </cell>
        </row>
        <row r="4040">
          <cell r="B4040">
            <v>0</v>
          </cell>
        </row>
        <row r="4041">
          <cell r="B4041">
            <v>0</v>
          </cell>
        </row>
        <row r="4042">
          <cell r="B4042">
            <v>0</v>
          </cell>
        </row>
        <row r="4043">
          <cell r="B4043">
            <v>0</v>
          </cell>
        </row>
        <row r="4044">
          <cell r="B4044">
            <v>0</v>
          </cell>
        </row>
        <row r="4045">
          <cell r="B4045">
            <v>0</v>
          </cell>
        </row>
        <row r="4046">
          <cell r="B4046">
            <v>0</v>
          </cell>
        </row>
        <row r="4047">
          <cell r="B4047">
            <v>0</v>
          </cell>
        </row>
        <row r="4048">
          <cell r="B4048">
            <v>0</v>
          </cell>
        </row>
        <row r="4049">
          <cell r="B4049">
            <v>0</v>
          </cell>
        </row>
        <row r="4050">
          <cell r="B4050">
            <v>0</v>
          </cell>
        </row>
        <row r="4051">
          <cell r="B4051">
            <v>0</v>
          </cell>
        </row>
        <row r="4052">
          <cell r="B4052">
            <v>0</v>
          </cell>
        </row>
        <row r="4053">
          <cell r="B4053">
            <v>0</v>
          </cell>
        </row>
        <row r="4054">
          <cell r="B4054">
            <v>0</v>
          </cell>
        </row>
        <row r="4055">
          <cell r="B4055">
            <v>0</v>
          </cell>
        </row>
        <row r="4056">
          <cell r="B4056">
            <v>0</v>
          </cell>
        </row>
        <row r="4057">
          <cell r="B4057">
            <v>0</v>
          </cell>
        </row>
        <row r="4058">
          <cell r="B4058">
            <v>0</v>
          </cell>
        </row>
        <row r="4059">
          <cell r="B4059">
            <v>0</v>
          </cell>
        </row>
        <row r="4060">
          <cell r="B4060">
            <v>0</v>
          </cell>
        </row>
        <row r="4061">
          <cell r="B4061">
            <v>0</v>
          </cell>
        </row>
        <row r="4062">
          <cell r="B4062">
            <v>0</v>
          </cell>
        </row>
        <row r="4063">
          <cell r="B4063">
            <v>0</v>
          </cell>
        </row>
        <row r="4064">
          <cell r="B4064">
            <v>0</v>
          </cell>
        </row>
        <row r="4065">
          <cell r="B4065">
            <v>0</v>
          </cell>
        </row>
        <row r="4066">
          <cell r="B4066">
            <v>0</v>
          </cell>
        </row>
        <row r="4067">
          <cell r="B4067">
            <v>0</v>
          </cell>
        </row>
        <row r="4068">
          <cell r="B4068">
            <v>0</v>
          </cell>
        </row>
        <row r="4069">
          <cell r="B4069">
            <v>0</v>
          </cell>
        </row>
        <row r="4070">
          <cell r="B4070">
            <v>0</v>
          </cell>
        </row>
        <row r="4071">
          <cell r="B4071">
            <v>0</v>
          </cell>
        </row>
        <row r="4072">
          <cell r="B4072">
            <v>0</v>
          </cell>
        </row>
        <row r="4073">
          <cell r="B4073">
            <v>0</v>
          </cell>
        </row>
        <row r="4074">
          <cell r="B4074">
            <v>0</v>
          </cell>
        </row>
        <row r="4075">
          <cell r="B4075">
            <v>0</v>
          </cell>
        </row>
        <row r="4076">
          <cell r="B4076">
            <v>0</v>
          </cell>
        </row>
        <row r="4077">
          <cell r="B4077">
            <v>0</v>
          </cell>
        </row>
        <row r="4078">
          <cell r="B4078">
            <v>0</v>
          </cell>
        </row>
        <row r="4079">
          <cell r="B4079">
            <v>0</v>
          </cell>
        </row>
        <row r="4080">
          <cell r="B4080">
            <v>0</v>
          </cell>
        </row>
        <row r="4081">
          <cell r="B4081">
            <v>0</v>
          </cell>
        </row>
        <row r="4082">
          <cell r="B4082">
            <v>0</v>
          </cell>
        </row>
        <row r="4083">
          <cell r="B4083">
            <v>0</v>
          </cell>
        </row>
        <row r="4084">
          <cell r="B4084">
            <v>0</v>
          </cell>
        </row>
        <row r="4085">
          <cell r="B4085">
            <v>0</v>
          </cell>
        </row>
        <row r="4086">
          <cell r="B4086">
            <v>0</v>
          </cell>
        </row>
        <row r="4087">
          <cell r="B4087">
            <v>0</v>
          </cell>
        </row>
        <row r="4088">
          <cell r="B4088">
            <v>0</v>
          </cell>
        </row>
        <row r="4089">
          <cell r="B4089">
            <v>0</v>
          </cell>
        </row>
        <row r="4090">
          <cell r="B4090">
            <v>0</v>
          </cell>
        </row>
        <row r="4091">
          <cell r="B4091">
            <v>0</v>
          </cell>
        </row>
        <row r="4092">
          <cell r="B4092">
            <v>0</v>
          </cell>
        </row>
        <row r="4093">
          <cell r="B4093">
            <v>0</v>
          </cell>
        </row>
        <row r="4094">
          <cell r="B4094">
            <v>0</v>
          </cell>
        </row>
        <row r="4095">
          <cell r="B4095">
            <v>0</v>
          </cell>
        </row>
        <row r="4096">
          <cell r="B4096">
            <v>0</v>
          </cell>
        </row>
        <row r="4097">
          <cell r="B4097">
            <v>0</v>
          </cell>
        </row>
        <row r="4098">
          <cell r="B4098">
            <v>0</v>
          </cell>
        </row>
        <row r="4099">
          <cell r="B4099">
            <v>0</v>
          </cell>
        </row>
        <row r="4100">
          <cell r="B4100">
            <v>0</v>
          </cell>
        </row>
        <row r="4101">
          <cell r="B4101">
            <v>0</v>
          </cell>
        </row>
        <row r="4102">
          <cell r="B4102">
            <v>0</v>
          </cell>
        </row>
        <row r="4103">
          <cell r="B4103">
            <v>0</v>
          </cell>
        </row>
        <row r="4104">
          <cell r="B4104">
            <v>0</v>
          </cell>
        </row>
        <row r="4105">
          <cell r="B4105">
            <v>0</v>
          </cell>
        </row>
        <row r="4106">
          <cell r="B4106">
            <v>0</v>
          </cell>
        </row>
        <row r="4107">
          <cell r="B4107">
            <v>0</v>
          </cell>
        </row>
        <row r="4108">
          <cell r="B4108">
            <v>0</v>
          </cell>
        </row>
        <row r="4109">
          <cell r="B4109">
            <v>0</v>
          </cell>
        </row>
        <row r="4110">
          <cell r="B4110">
            <v>0</v>
          </cell>
        </row>
        <row r="4111">
          <cell r="B4111">
            <v>0</v>
          </cell>
        </row>
        <row r="4112">
          <cell r="B4112">
            <v>0</v>
          </cell>
        </row>
        <row r="4113">
          <cell r="B4113">
            <v>0</v>
          </cell>
        </row>
        <row r="4114">
          <cell r="B4114">
            <v>0</v>
          </cell>
        </row>
        <row r="4115">
          <cell r="B4115">
            <v>0</v>
          </cell>
        </row>
        <row r="4116">
          <cell r="B4116">
            <v>0</v>
          </cell>
        </row>
        <row r="4117">
          <cell r="B4117">
            <v>0</v>
          </cell>
        </row>
        <row r="4118">
          <cell r="B4118">
            <v>0</v>
          </cell>
        </row>
        <row r="4119">
          <cell r="B4119">
            <v>0</v>
          </cell>
        </row>
        <row r="4120">
          <cell r="B4120">
            <v>0</v>
          </cell>
        </row>
        <row r="4121">
          <cell r="B4121">
            <v>0</v>
          </cell>
        </row>
        <row r="4122">
          <cell r="B4122">
            <v>0</v>
          </cell>
        </row>
        <row r="4123">
          <cell r="B4123">
            <v>0</v>
          </cell>
        </row>
        <row r="4124">
          <cell r="B4124">
            <v>0</v>
          </cell>
        </row>
        <row r="4125">
          <cell r="B4125">
            <v>0</v>
          </cell>
        </row>
        <row r="4126">
          <cell r="B4126">
            <v>0</v>
          </cell>
        </row>
        <row r="4127">
          <cell r="B4127">
            <v>0</v>
          </cell>
        </row>
        <row r="4128">
          <cell r="B4128">
            <v>0</v>
          </cell>
        </row>
        <row r="4129">
          <cell r="B4129">
            <v>0</v>
          </cell>
        </row>
        <row r="4130">
          <cell r="B4130">
            <v>0</v>
          </cell>
        </row>
        <row r="4131">
          <cell r="B4131">
            <v>0</v>
          </cell>
        </row>
        <row r="4132">
          <cell r="B4132">
            <v>0</v>
          </cell>
        </row>
        <row r="4133">
          <cell r="B4133">
            <v>0</v>
          </cell>
        </row>
        <row r="4134">
          <cell r="B4134">
            <v>0</v>
          </cell>
        </row>
        <row r="4135">
          <cell r="B4135">
            <v>0</v>
          </cell>
        </row>
        <row r="4136">
          <cell r="B4136">
            <v>0</v>
          </cell>
        </row>
        <row r="4137">
          <cell r="B4137">
            <v>0</v>
          </cell>
        </row>
        <row r="4138">
          <cell r="B4138">
            <v>0</v>
          </cell>
        </row>
        <row r="4139">
          <cell r="B4139">
            <v>0</v>
          </cell>
        </row>
        <row r="4140">
          <cell r="B4140">
            <v>0</v>
          </cell>
        </row>
        <row r="4141">
          <cell r="B4141">
            <v>0</v>
          </cell>
        </row>
        <row r="4142">
          <cell r="B4142">
            <v>0</v>
          </cell>
        </row>
        <row r="4143">
          <cell r="B4143">
            <v>0</v>
          </cell>
        </row>
        <row r="4144">
          <cell r="B4144">
            <v>0</v>
          </cell>
        </row>
        <row r="4145">
          <cell r="B4145">
            <v>0</v>
          </cell>
        </row>
        <row r="4146">
          <cell r="B4146">
            <v>0</v>
          </cell>
        </row>
        <row r="4147">
          <cell r="B4147">
            <v>0</v>
          </cell>
        </row>
        <row r="4148">
          <cell r="B4148">
            <v>0</v>
          </cell>
        </row>
        <row r="4149">
          <cell r="B4149">
            <v>0</v>
          </cell>
        </row>
        <row r="4150">
          <cell r="B4150">
            <v>0</v>
          </cell>
        </row>
        <row r="4151">
          <cell r="B4151">
            <v>0</v>
          </cell>
        </row>
        <row r="4152">
          <cell r="B4152">
            <v>0</v>
          </cell>
        </row>
        <row r="4153">
          <cell r="B4153">
            <v>0</v>
          </cell>
        </row>
        <row r="4154">
          <cell r="B4154">
            <v>0</v>
          </cell>
        </row>
        <row r="4155">
          <cell r="B4155">
            <v>0</v>
          </cell>
        </row>
        <row r="4156">
          <cell r="B4156">
            <v>0</v>
          </cell>
        </row>
        <row r="4157">
          <cell r="B4157">
            <v>0</v>
          </cell>
        </row>
        <row r="4158">
          <cell r="B4158">
            <v>0</v>
          </cell>
        </row>
        <row r="4159">
          <cell r="B4159">
            <v>0</v>
          </cell>
        </row>
        <row r="4160">
          <cell r="B4160">
            <v>0</v>
          </cell>
        </row>
        <row r="4161">
          <cell r="B4161">
            <v>0</v>
          </cell>
        </row>
        <row r="4162">
          <cell r="B4162">
            <v>0</v>
          </cell>
        </row>
        <row r="4163">
          <cell r="B4163">
            <v>0</v>
          </cell>
        </row>
        <row r="4164">
          <cell r="B4164">
            <v>0</v>
          </cell>
        </row>
        <row r="4165">
          <cell r="B4165">
            <v>0</v>
          </cell>
        </row>
        <row r="4166">
          <cell r="B4166">
            <v>0</v>
          </cell>
        </row>
        <row r="4167">
          <cell r="B4167">
            <v>0</v>
          </cell>
        </row>
        <row r="4168">
          <cell r="B4168">
            <v>0</v>
          </cell>
        </row>
        <row r="4169">
          <cell r="B4169">
            <v>0</v>
          </cell>
        </row>
        <row r="4170">
          <cell r="B4170">
            <v>0</v>
          </cell>
        </row>
        <row r="4171">
          <cell r="B4171">
            <v>0</v>
          </cell>
        </row>
        <row r="4172">
          <cell r="B4172">
            <v>0</v>
          </cell>
        </row>
        <row r="4173">
          <cell r="B4173">
            <v>0</v>
          </cell>
        </row>
        <row r="4174">
          <cell r="B4174">
            <v>0</v>
          </cell>
        </row>
        <row r="4175">
          <cell r="B4175">
            <v>0</v>
          </cell>
        </row>
        <row r="4176">
          <cell r="B4176">
            <v>0</v>
          </cell>
        </row>
        <row r="4177">
          <cell r="B4177">
            <v>0</v>
          </cell>
        </row>
        <row r="4178">
          <cell r="B4178">
            <v>0</v>
          </cell>
        </row>
        <row r="4179">
          <cell r="B4179">
            <v>0</v>
          </cell>
        </row>
        <row r="4180">
          <cell r="B4180">
            <v>0</v>
          </cell>
        </row>
        <row r="4181">
          <cell r="B4181">
            <v>0</v>
          </cell>
        </row>
        <row r="4182">
          <cell r="B4182">
            <v>0</v>
          </cell>
        </row>
        <row r="4183">
          <cell r="B4183">
            <v>0</v>
          </cell>
        </row>
        <row r="4184">
          <cell r="B4184">
            <v>0</v>
          </cell>
        </row>
        <row r="4185">
          <cell r="B4185">
            <v>0</v>
          </cell>
        </row>
        <row r="4186">
          <cell r="B4186">
            <v>0</v>
          </cell>
        </row>
        <row r="4187">
          <cell r="B4187">
            <v>0</v>
          </cell>
        </row>
        <row r="4188">
          <cell r="B4188">
            <v>0</v>
          </cell>
        </row>
        <row r="4189">
          <cell r="B4189">
            <v>0</v>
          </cell>
        </row>
        <row r="4190">
          <cell r="B4190">
            <v>0</v>
          </cell>
        </row>
        <row r="4191">
          <cell r="B4191">
            <v>0</v>
          </cell>
        </row>
        <row r="4192">
          <cell r="B4192">
            <v>0</v>
          </cell>
        </row>
        <row r="4193">
          <cell r="B4193">
            <v>0</v>
          </cell>
        </row>
        <row r="4194">
          <cell r="B4194">
            <v>0</v>
          </cell>
        </row>
        <row r="4195">
          <cell r="B4195">
            <v>0</v>
          </cell>
        </row>
        <row r="4196">
          <cell r="B4196">
            <v>0</v>
          </cell>
        </row>
        <row r="4197">
          <cell r="B4197">
            <v>0</v>
          </cell>
        </row>
        <row r="4198">
          <cell r="B4198">
            <v>0</v>
          </cell>
        </row>
        <row r="4199">
          <cell r="B4199">
            <v>0</v>
          </cell>
        </row>
        <row r="4200">
          <cell r="B4200">
            <v>0</v>
          </cell>
        </row>
        <row r="4201">
          <cell r="B4201">
            <v>0</v>
          </cell>
        </row>
        <row r="4202">
          <cell r="B4202">
            <v>0</v>
          </cell>
        </row>
        <row r="4203">
          <cell r="B4203">
            <v>0</v>
          </cell>
        </row>
        <row r="4204">
          <cell r="B4204">
            <v>0</v>
          </cell>
        </row>
        <row r="4205">
          <cell r="B4205">
            <v>0</v>
          </cell>
        </row>
        <row r="4206">
          <cell r="B4206">
            <v>0</v>
          </cell>
        </row>
        <row r="4207">
          <cell r="B4207">
            <v>0</v>
          </cell>
        </row>
        <row r="4208">
          <cell r="B4208">
            <v>0</v>
          </cell>
        </row>
        <row r="4209">
          <cell r="B4209">
            <v>0</v>
          </cell>
        </row>
        <row r="4210">
          <cell r="B4210">
            <v>0</v>
          </cell>
        </row>
        <row r="4211">
          <cell r="B4211">
            <v>0</v>
          </cell>
        </row>
        <row r="4212">
          <cell r="B4212">
            <v>0</v>
          </cell>
        </row>
        <row r="4213">
          <cell r="B4213">
            <v>0</v>
          </cell>
        </row>
        <row r="4214">
          <cell r="B4214">
            <v>0</v>
          </cell>
        </row>
        <row r="4215">
          <cell r="B4215">
            <v>0</v>
          </cell>
        </row>
        <row r="4216">
          <cell r="B4216">
            <v>0</v>
          </cell>
        </row>
        <row r="4217">
          <cell r="B4217">
            <v>0</v>
          </cell>
        </row>
        <row r="4218">
          <cell r="B4218">
            <v>0</v>
          </cell>
        </row>
        <row r="4219">
          <cell r="B4219">
            <v>0</v>
          </cell>
        </row>
        <row r="4220">
          <cell r="B4220">
            <v>0</v>
          </cell>
        </row>
        <row r="4221">
          <cell r="B4221">
            <v>0</v>
          </cell>
        </row>
        <row r="4222">
          <cell r="B4222">
            <v>0</v>
          </cell>
        </row>
        <row r="4223">
          <cell r="B4223">
            <v>0</v>
          </cell>
        </row>
        <row r="4224">
          <cell r="B4224">
            <v>0</v>
          </cell>
        </row>
        <row r="4225">
          <cell r="B4225">
            <v>0</v>
          </cell>
        </row>
        <row r="4226">
          <cell r="B4226">
            <v>0</v>
          </cell>
        </row>
        <row r="4227">
          <cell r="B4227">
            <v>0</v>
          </cell>
        </row>
        <row r="4228">
          <cell r="B4228">
            <v>0</v>
          </cell>
        </row>
        <row r="4229">
          <cell r="B4229">
            <v>0</v>
          </cell>
        </row>
        <row r="4230">
          <cell r="B4230">
            <v>0</v>
          </cell>
        </row>
        <row r="4231">
          <cell r="B4231">
            <v>0</v>
          </cell>
        </row>
        <row r="4232">
          <cell r="B4232">
            <v>0</v>
          </cell>
        </row>
        <row r="4233">
          <cell r="B4233">
            <v>0</v>
          </cell>
        </row>
        <row r="4234">
          <cell r="B4234">
            <v>0</v>
          </cell>
        </row>
        <row r="4235">
          <cell r="B4235">
            <v>0</v>
          </cell>
        </row>
        <row r="4236">
          <cell r="B4236">
            <v>0</v>
          </cell>
        </row>
        <row r="4237">
          <cell r="B4237">
            <v>0</v>
          </cell>
        </row>
        <row r="4238">
          <cell r="B4238">
            <v>0</v>
          </cell>
        </row>
        <row r="4239">
          <cell r="B4239">
            <v>0</v>
          </cell>
        </row>
        <row r="4240">
          <cell r="B4240">
            <v>0</v>
          </cell>
        </row>
        <row r="4241">
          <cell r="B4241">
            <v>0</v>
          </cell>
        </row>
        <row r="4242">
          <cell r="B4242">
            <v>0</v>
          </cell>
        </row>
        <row r="4243">
          <cell r="B4243">
            <v>0</v>
          </cell>
        </row>
        <row r="4244">
          <cell r="B4244">
            <v>0</v>
          </cell>
        </row>
        <row r="4245">
          <cell r="B4245">
            <v>0</v>
          </cell>
        </row>
        <row r="4246">
          <cell r="B4246">
            <v>0</v>
          </cell>
        </row>
        <row r="4247">
          <cell r="B4247">
            <v>0</v>
          </cell>
        </row>
        <row r="4248">
          <cell r="B4248">
            <v>0</v>
          </cell>
        </row>
        <row r="4249">
          <cell r="B4249">
            <v>0</v>
          </cell>
        </row>
        <row r="4250">
          <cell r="B4250">
            <v>0</v>
          </cell>
        </row>
        <row r="4251">
          <cell r="B4251">
            <v>0</v>
          </cell>
        </row>
        <row r="4252">
          <cell r="B4252">
            <v>0</v>
          </cell>
        </row>
        <row r="4253">
          <cell r="B4253">
            <v>0</v>
          </cell>
        </row>
        <row r="4254">
          <cell r="B4254">
            <v>0</v>
          </cell>
        </row>
        <row r="4255">
          <cell r="B4255">
            <v>0</v>
          </cell>
        </row>
        <row r="4256">
          <cell r="B4256">
            <v>0</v>
          </cell>
        </row>
        <row r="4257">
          <cell r="B4257">
            <v>0</v>
          </cell>
        </row>
        <row r="4258">
          <cell r="B4258">
            <v>0</v>
          </cell>
        </row>
        <row r="4259">
          <cell r="B4259">
            <v>0</v>
          </cell>
        </row>
        <row r="4260">
          <cell r="B4260">
            <v>0</v>
          </cell>
        </row>
        <row r="4261">
          <cell r="B4261">
            <v>0</v>
          </cell>
        </row>
        <row r="4262">
          <cell r="B4262">
            <v>0</v>
          </cell>
        </row>
        <row r="4263">
          <cell r="B4263">
            <v>0</v>
          </cell>
        </row>
        <row r="4264">
          <cell r="B4264">
            <v>0</v>
          </cell>
        </row>
        <row r="4265">
          <cell r="B4265">
            <v>0</v>
          </cell>
        </row>
        <row r="4266">
          <cell r="B4266">
            <v>0</v>
          </cell>
        </row>
        <row r="4267">
          <cell r="B4267">
            <v>0</v>
          </cell>
        </row>
        <row r="4268">
          <cell r="B4268">
            <v>0</v>
          </cell>
        </row>
        <row r="4269">
          <cell r="B4269">
            <v>0</v>
          </cell>
        </row>
        <row r="4270">
          <cell r="B4270">
            <v>0</v>
          </cell>
        </row>
        <row r="4271">
          <cell r="B4271">
            <v>0</v>
          </cell>
        </row>
        <row r="4272">
          <cell r="B4272">
            <v>0</v>
          </cell>
        </row>
        <row r="4273">
          <cell r="B4273">
            <v>0</v>
          </cell>
        </row>
        <row r="4274">
          <cell r="B4274">
            <v>0</v>
          </cell>
        </row>
        <row r="4275">
          <cell r="B4275">
            <v>0</v>
          </cell>
        </row>
        <row r="4276">
          <cell r="B4276">
            <v>0</v>
          </cell>
        </row>
        <row r="4277">
          <cell r="B4277">
            <v>0</v>
          </cell>
        </row>
        <row r="4278">
          <cell r="B4278">
            <v>0</v>
          </cell>
        </row>
        <row r="4279">
          <cell r="B4279">
            <v>0</v>
          </cell>
        </row>
        <row r="4280">
          <cell r="B4280">
            <v>0</v>
          </cell>
        </row>
        <row r="4281">
          <cell r="B4281">
            <v>0</v>
          </cell>
        </row>
        <row r="4282">
          <cell r="B4282">
            <v>0</v>
          </cell>
        </row>
        <row r="4283">
          <cell r="B4283">
            <v>0</v>
          </cell>
        </row>
        <row r="4284">
          <cell r="B4284">
            <v>0</v>
          </cell>
        </row>
        <row r="4285">
          <cell r="B4285">
            <v>0</v>
          </cell>
        </row>
        <row r="4286">
          <cell r="B4286">
            <v>0</v>
          </cell>
        </row>
        <row r="4287">
          <cell r="B4287">
            <v>0</v>
          </cell>
        </row>
        <row r="4288">
          <cell r="B4288">
            <v>0</v>
          </cell>
        </row>
        <row r="4289">
          <cell r="B4289">
            <v>0</v>
          </cell>
        </row>
        <row r="4290">
          <cell r="B4290">
            <v>0</v>
          </cell>
        </row>
        <row r="4291">
          <cell r="B4291">
            <v>0</v>
          </cell>
        </row>
        <row r="4292">
          <cell r="B4292">
            <v>0</v>
          </cell>
        </row>
        <row r="4293">
          <cell r="B4293">
            <v>0</v>
          </cell>
        </row>
        <row r="4294">
          <cell r="B4294">
            <v>0</v>
          </cell>
        </row>
        <row r="4295">
          <cell r="B4295">
            <v>0</v>
          </cell>
        </row>
        <row r="4296">
          <cell r="B4296">
            <v>0</v>
          </cell>
        </row>
        <row r="4297">
          <cell r="B4297">
            <v>0</v>
          </cell>
        </row>
        <row r="4298">
          <cell r="B4298">
            <v>0</v>
          </cell>
        </row>
        <row r="4299">
          <cell r="B4299">
            <v>0</v>
          </cell>
        </row>
        <row r="4300">
          <cell r="B4300">
            <v>0</v>
          </cell>
        </row>
        <row r="4301">
          <cell r="B4301">
            <v>0</v>
          </cell>
        </row>
        <row r="4302">
          <cell r="B4302">
            <v>0</v>
          </cell>
        </row>
        <row r="4303">
          <cell r="B4303">
            <v>0</v>
          </cell>
        </row>
        <row r="4304">
          <cell r="B4304">
            <v>0</v>
          </cell>
        </row>
        <row r="4305">
          <cell r="B4305">
            <v>0</v>
          </cell>
        </row>
        <row r="4306">
          <cell r="B4306">
            <v>0</v>
          </cell>
        </row>
        <row r="4307">
          <cell r="B4307">
            <v>0</v>
          </cell>
        </row>
        <row r="4308">
          <cell r="B4308">
            <v>0</v>
          </cell>
        </row>
        <row r="4309">
          <cell r="B4309">
            <v>0</v>
          </cell>
        </row>
        <row r="4310">
          <cell r="B4310">
            <v>0</v>
          </cell>
        </row>
        <row r="4311">
          <cell r="B4311">
            <v>0</v>
          </cell>
        </row>
        <row r="4312">
          <cell r="B4312">
            <v>0</v>
          </cell>
        </row>
        <row r="4313">
          <cell r="B4313">
            <v>0</v>
          </cell>
        </row>
        <row r="4314">
          <cell r="B4314">
            <v>0</v>
          </cell>
        </row>
        <row r="4315">
          <cell r="B4315">
            <v>0</v>
          </cell>
        </row>
        <row r="4316">
          <cell r="B4316">
            <v>0</v>
          </cell>
        </row>
        <row r="4317">
          <cell r="B4317">
            <v>0</v>
          </cell>
        </row>
        <row r="4318">
          <cell r="B4318">
            <v>0</v>
          </cell>
        </row>
        <row r="4319">
          <cell r="B4319">
            <v>0</v>
          </cell>
        </row>
        <row r="4320">
          <cell r="B4320">
            <v>0</v>
          </cell>
        </row>
        <row r="4321">
          <cell r="B4321">
            <v>0</v>
          </cell>
        </row>
        <row r="4322">
          <cell r="B4322">
            <v>0</v>
          </cell>
        </row>
        <row r="4323">
          <cell r="B4323">
            <v>0</v>
          </cell>
        </row>
        <row r="4324">
          <cell r="B4324">
            <v>0</v>
          </cell>
        </row>
        <row r="4325">
          <cell r="B4325">
            <v>0</v>
          </cell>
        </row>
        <row r="4326">
          <cell r="B4326">
            <v>0</v>
          </cell>
        </row>
        <row r="4327">
          <cell r="B4327">
            <v>0</v>
          </cell>
        </row>
        <row r="4328">
          <cell r="B4328">
            <v>0</v>
          </cell>
        </row>
        <row r="4329">
          <cell r="B4329">
            <v>0</v>
          </cell>
        </row>
        <row r="4330">
          <cell r="B4330">
            <v>0</v>
          </cell>
        </row>
        <row r="4331">
          <cell r="B4331">
            <v>0</v>
          </cell>
        </row>
        <row r="4332">
          <cell r="B4332">
            <v>0</v>
          </cell>
        </row>
        <row r="4333">
          <cell r="B4333">
            <v>0</v>
          </cell>
        </row>
        <row r="4334">
          <cell r="B4334">
            <v>0</v>
          </cell>
        </row>
        <row r="4335">
          <cell r="B4335">
            <v>0</v>
          </cell>
        </row>
        <row r="4336">
          <cell r="B4336">
            <v>0</v>
          </cell>
        </row>
        <row r="4337">
          <cell r="B4337">
            <v>0</v>
          </cell>
        </row>
        <row r="4338">
          <cell r="B4338">
            <v>0</v>
          </cell>
        </row>
        <row r="4339">
          <cell r="B4339">
            <v>0</v>
          </cell>
        </row>
        <row r="4340">
          <cell r="B4340">
            <v>0</v>
          </cell>
        </row>
        <row r="4341">
          <cell r="B4341">
            <v>0</v>
          </cell>
        </row>
        <row r="4342">
          <cell r="B4342">
            <v>0</v>
          </cell>
        </row>
        <row r="4343">
          <cell r="B4343">
            <v>0</v>
          </cell>
        </row>
        <row r="4344">
          <cell r="B4344">
            <v>0</v>
          </cell>
        </row>
        <row r="4345">
          <cell r="B4345">
            <v>0</v>
          </cell>
        </row>
        <row r="4346">
          <cell r="B4346">
            <v>0</v>
          </cell>
        </row>
        <row r="4347">
          <cell r="B4347">
            <v>0</v>
          </cell>
        </row>
        <row r="4348">
          <cell r="B4348">
            <v>0</v>
          </cell>
        </row>
        <row r="4349">
          <cell r="B4349">
            <v>0</v>
          </cell>
        </row>
        <row r="4350">
          <cell r="B4350">
            <v>0</v>
          </cell>
        </row>
        <row r="4351">
          <cell r="B4351">
            <v>0</v>
          </cell>
        </row>
        <row r="4352">
          <cell r="B4352">
            <v>0</v>
          </cell>
        </row>
        <row r="4353">
          <cell r="B4353">
            <v>0</v>
          </cell>
        </row>
        <row r="4354">
          <cell r="B4354">
            <v>0</v>
          </cell>
        </row>
        <row r="4355">
          <cell r="B4355">
            <v>0</v>
          </cell>
        </row>
        <row r="4356">
          <cell r="B4356">
            <v>0</v>
          </cell>
        </row>
        <row r="4357">
          <cell r="B4357">
            <v>0</v>
          </cell>
        </row>
        <row r="4358">
          <cell r="B4358">
            <v>0</v>
          </cell>
        </row>
        <row r="4359">
          <cell r="B4359">
            <v>0</v>
          </cell>
        </row>
        <row r="4360">
          <cell r="B4360">
            <v>0</v>
          </cell>
        </row>
        <row r="4361">
          <cell r="B4361">
            <v>0</v>
          </cell>
        </row>
        <row r="4362">
          <cell r="B4362">
            <v>0</v>
          </cell>
        </row>
        <row r="4363">
          <cell r="B4363">
            <v>0</v>
          </cell>
        </row>
        <row r="4364">
          <cell r="B4364">
            <v>0</v>
          </cell>
        </row>
        <row r="4365">
          <cell r="B4365">
            <v>0</v>
          </cell>
        </row>
        <row r="4366">
          <cell r="B4366">
            <v>0</v>
          </cell>
        </row>
        <row r="4367">
          <cell r="B4367">
            <v>0</v>
          </cell>
        </row>
        <row r="4368">
          <cell r="B4368">
            <v>0</v>
          </cell>
        </row>
        <row r="4369">
          <cell r="B4369">
            <v>0</v>
          </cell>
        </row>
        <row r="4370">
          <cell r="B4370">
            <v>0</v>
          </cell>
        </row>
        <row r="4371">
          <cell r="B4371">
            <v>0</v>
          </cell>
        </row>
        <row r="4372">
          <cell r="B4372">
            <v>0</v>
          </cell>
        </row>
        <row r="4373">
          <cell r="B4373">
            <v>0</v>
          </cell>
        </row>
        <row r="4374">
          <cell r="B4374">
            <v>0</v>
          </cell>
        </row>
        <row r="4375">
          <cell r="B4375">
            <v>0</v>
          </cell>
        </row>
        <row r="4376">
          <cell r="B4376">
            <v>0</v>
          </cell>
        </row>
        <row r="4377">
          <cell r="B4377">
            <v>0</v>
          </cell>
        </row>
        <row r="4378">
          <cell r="B4378">
            <v>0</v>
          </cell>
        </row>
        <row r="4379">
          <cell r="B4379">
            <v>0</v>
          </cell>
        </row>
        <row r="4380">
          <cell r="B4380">
            <v>0</v>
          </cell>
        </row>
        <row r="4381">
          <cell r="B4381">
            <v>0</v>
          </cell>
        </row>
        <row r="4382">
          <cell r="B4382">
            <v>0</v>
          </cell>
        </row>
        <row r="4383">
          <cell r="B4383">
            <v>0</v>
          </cell>
        </row>
        <row r="4384">
          <cell r="B4384">
            <v>0</v>
          </cell>
        </row>
        <row r="4385">
          <cell r="B4385">
            <v>0</v>
          </cell>
        </row>
        <row r="4386">
          <cell r="B4386">
            <v>0</v>
          </cell>
        </row>
        <row r="4387">
          <cell r="B4387">
            <v>0</v>
          </cell>
        </row>
        <row r="4388">
          <cell r="B4388">
            <v>0</v>
          </cell>
        </row>
        <row r="4389">
          <cell r="B4389">
            <v>0</v>
          </cell>
        </row>
        <row r="4390">
          <cell r="B4390">
            <v>0</v>
          </cell>
        </row>
        <row r="4391">
          <cell r="B4391">
            <v>0</v>
          </cell>
        </row>
        <row r="4392">
          <cell r="B4392">
            <v>0</v>
          </cell>
        </row>
        <row r="4393">
          <cell r="B4393">
            <v>0</v>
          </cell>
        </row>
        <row r="4394">
          <cell r="B4394">
            <v>0</v>
          </cell>
        </row>
        <row r="4395">
          <cell r="B4395">
            <v>0</v>
          </cell>
        </row>
        <row r="4396">
          <cell r="B4396">
            <v>0</v>
          </cell>
        </row>
        <row r="4397">
          <cell r="B4397">
            <v>0</v>
          </cell>
        </row>
        <row r="4398">
          <cell r="B4398">
            <v>0</v>
          </cell>
        </row>
        <row r="4399">
          <cell r="B4399">
            <v>0</v>
          </cell>
        </row>
        <row r="4400">
          <cell r="B4400">
            <v>0</v>
          </cell>
        </row>
        <row r="4401">
          <cell r="B4401">
            <v>0</v>
          </cell>
        </row>
        <row r="4402">
          <cell r="B4402">
            <v>0</v>
          </cell>
        </row>
        <row r="4403">
          <cell r="B4403">
            <v>0</v>
          </cell>
        </row>
        <row r="4404">
          <cell r="B4404">
            <v>0</v>
          </cell>
        </row>
        <row r="4405">
          <cell r="B4405">
            <v>0</v>
          </cell>
        </row>
        <row r="4406">
          <cell r="B4406">
            <v>0</v>
          </cell>
        </row>
        <row r="4407">
          <cell r="B4407">
            <v>0</v>
          </cell>
        </row>
        <row r="4408">
          <cell r="B4408">
            <v>0</v>
          </cell>
        </row>
        <row r="4409">
          <cell r="B4409">
            <v>0</v>
          </cell>
        </row>
        <row r="4410">
          <cell r="B4410">
            <v>0</v>
          </cell>
        </row>
        <row r="4411">
          <cell r="B4411">
            <v>0</v>
          </cell>
        </row>
        <row r="4412">
          <cell r="B4412">
            <v>0</v>
          </cell>
        </row>
        <row r="4413">
          <cell r="B4413">
            <v>0</v>
          </cell>
        </row>
        <row r="4414">
          <cell r="B4414">
            <v>0</v>
          </cell>
        </row>
        <row r="4415">
          <cell r="B4415">
            <v>0</v>
          </cell>
        </row>
        <row r="4416">
          <cell r="B4416">
            <v>0</v>
          </cell>
        </row>
        <row r="4417">
          <cell r="B4417">
            <v>0</v>
          </cell>
        </row>
        <row r="4418">
          <cell r="B4418">
            <v>0</v>
          </cell>
        </row>
        <row r="4419">
          <cell r="B4419">
            <v>0</v>
          </cell>
        </row>
        <row r="4420">
          <cell r="B4420">
            <v>0</v>
          </cell>
        </row>
        <row r="4421">
          <cell r="B4421">
            <v>0</v>
          </cell>
        </row>
        <row r="4422">
          <cell r="B4422">
            <v>0</v>
          </cell>
        </row>
        <row r="4423">
          <cell r="B4423">
            <v>0</v>
          </cell>
        </row>
        <row r="4424">
          <cell r="B4424">
            <v>0</v>
          </cell>
        </row>
        <row r="4425">
          <cell r="B4425">
            <v>0</v>
          </cell>
        </row>
        <row r="4426">
          <cell r="B4426">
            <v>0</v>
          </cell>
        </row>
        <row r="4427">
          <cell r="B4427">
            <v>0</v>
          </cell>
        </row>
        <row r="4428">
          <cell r="B4428">
            <v>0</v>
          </cell>
        </row>
        <row r="4429">
          <cell r="B4429">
            <v>0</v>
          </cell>
        </row>
        <row r="4430">
          <cell r="B4430">
            <v>0</v>
          </cell>
        </row>
        <row r="4431">
          <cell r="B4431">
            <v>0</v>
          </cell>
        </row>
        <row r="4432">
          <cell r="B4432">
            <v>0</v>
          </cell>
        </row>
        <row r="4433">
          <cell r="B4433">
            <v>0</v>
          </cell>
        </row>
        <row r="4434">
          <cell r="B4434">
            <v>0</v>
          </cell>
        </row>
        <row r="4435">
          <cell r="B4435">
            <v>0</v>
          </cell>
        </row>
        <row r="4436">
          <cell r="B4436">
            <v>0</v>
          </cell>
        </row>
        <row r="4437">
          <cell r="B4437">
            <v>0</v>
          </cell>
        </row>
        <row r="4438">
          <cell r="B4438">
            <v>0</v>
          </cell>
        </row>
        <row r="4439">
          <cell r="B4439">
            <v>0</v>
          </cell>
        </row>
        <row r="4440">
          <cell r="B4440">
            <v>0</v>
          </cell>
        </row>
        <row r="4441">
          <cell r="B4441">
            <v>0</v>
          </cell>
        </row>
        <row r="4442">
          <cell r="B4442">
            <v>0</v>
          </cell>
        </row>
        <row r="4443">
          <cell r="B4443">
            <v>0</v>
          </cell>
        </row>
        <row r="4444">
          <cell r="B4444">
            <v>0</v>
          </cell>
        </row>
        <row r="4445">
          <cell r="B4445">
            <v>0</v>
          </cell>
        </row>
        <row r="4446">
          <cell r="B4446">
            <v>0</v>
          </cell>
        </row>
        <row r="4447">
          <cell r="B4447">
            <v>0</v>
          </cell>
        </row>
        <row r="4448">
          <cell r="B4448">
            <v>0</v>
          </cell>
        </row>
        <row r="4449">
          <cell r="B4449">
            <v>0</v>
          </cell>
        </row>
        <row r="4450">
          <cell r="B4450">
            <v>0</v>
          </cell>
        </row>
        <row r="4451">
          <cell r="B4451">
            <v>0</v>
          </cell>
        </row>
        <row r="4452">
          <cell r="B4452">
            <v>0</v>
          </cell>
        </row>
        <row r="4453">
          <cell r="B4453">
            <v>0</v>
          </cell>
        </row>
        <row r="4454">
          <cell r="B4454">
            <v>0</v>
          </cell>
        </row>
        <row r="4455">
          <cell r="B4455">
            <v>0</v>
          </cell>
        </row>
        <row r="4456">
          <cell r="B4456">
            <v>0</v>
          </cell>
        </row>
        <row r="4457">
          <cell r="B4457">
            <v>0</v>
          </cell>
        </row>
        <row r="4458">
          <cell r="B4458">
            <v>0</v>
          </cell>
        </row>
        <row r="4459">
          <cell r="B4459">
            <v>0</v>
          </cell>
        </row>
        <row r="4460">
          <cell r="B4460">
            <v>0</v>
          </cell>
        </row>
        <row r="4461">
          <cell r="B4461">
            <v>0</v>
          </cell>
        </row>
        <row r="4462">
          <cell r="B4462">
            <v>0</v>
          </cell>
        </row>
        <row r="4463">
          <cell r="B4463">
            <v>0</v>
          </cell>
        </row>
        <row r="4464">
          <cell r="B4464">
            <v>0</v>
          </cell>
        </row>
        <row r="4465">
          <cell r="B4465">
            <v>0</v>
          </cell>
        </row>
        <row r="4466">
          <cell r="B4466">
            <v>0</v>
          </cell>
        </row>
        <row r="4467">
          <cell r="B4467">
            <v>0</v>
          </cell>
        </row>
        <row r="4468">
          <cell r="B4468">
            <v>0</v>
          </cell>
        </row>
        <row r="4469">
          <cell r="B4469">
            <v>0</v>
          </cell>
        </row>
        <row r="4470">
          <cell r="B4470">
            <v>0</v>
          </cell>
        </row>
        <row r="4471">
          <cell r="B4471">
            <v>0</v>
          </cell>
        </row>
        <row r="4472">
          <cell r="B4472">
            <v>0</v>
          </cell>
        </row>
        <row r="4473">
          <cell r="B4473">
            <v>0</v>
          </cell>
        </row>
        <row r="4474">
          <cell r="B4474">
            <v>0</v>
          </cell>
        </row>
        <row r="4475">
          <cell r="B4475">
            <v>0</v>
          </cell>
        </row>
        <row r="4476">
          <cell r="B4476">
            <v>0</v>
          </cell>
        </row>
        <row r="4477">
          <cell r="B4477">
            <v>0</v>
          </cell>
        </row>
        <row r="4478">
          <cell r="B4478">
            <v>0</v>
          </cell>
        </row>
        <row r="4479">
          <cell r="B4479">
            <v>0</v>
          </cell>
        </row>
        <row r="4480">
          <cell r="B4480">
            <v>0</v>
          </cell>
        </row>
        <row r="4481">
          <cell r="B4481">
            <v>0</v>
          </cell>
        </row>
        <row r="4482">
          <cell r="B4482">
            <v>0</v>
          </cell>
        </row>
        <row r="4483">
          <cell r="B4483">
            <v>0</v>
          </cell>
        </row>
        <row r="4484">
          <cell r="B4484">
            <v>0</v>
          </cell>
        </row>
        <row r="4485">
          <cell r="B4485">
            <v>0</v>
          </cell>
        </row>
        <row r="4486">
          <cell r="B4486">
            <v>0</v>
          </cell>
        </row>
        <row r="4487">
          <cell r="B4487">
            <v>0</v>
          </cell>
        </row>
        <row r="4488">
          <cell r="B4488">
            <v>0</v>
          </cell>
        </row>
        <row r="4489">
          <cell r="B4489">
            <v>0</v>
          </cell>
        </row>
        <row r="4490">
          <cell r="B4490">
            <v>0</v>
          </cell>
        </row>
        <row r="4491">
          <cell r="B4491">
            <v>0</v>
          </cell>
        </row>
        <row r="4492">
          <cell r="B4492">
            <v>0</v>
          </cell>
        </row>
        <row r="4493">
          <cell r="B4493">
            <v>0</v>
          </cell>
        </row>
        <row r="4494">
          <cell r="B4494">
            <v>0</v>
          </cell>
        </row>
        <row r="4495">
          <cell r="B4495">
            <v>0</v>
          </cell>
        </row>
        <row r="4496">
          <cell r="B4496">
            <v>0</v>
          </cell>
        </row>
        <row r="4497">
          <cell r="B4497">
            <v>0</v>
          </cell>
        </row>
        <row r="4498">
          <cell r="B4498">
            <v>0</v>
          </cell>
        </row>
        <row r="4499">
          <cell r="B4499">
            <v>0</v>
          </cell>
        </row>
        <row r="4500">
          <cell r="B4500">
            <v>0</v>
          </cell>
        </row>
        <row r="4501">
          <cell r="B4501">
            <v>0</v>
          </cell>
        </row>
        <row r="4502">
          <cell r="B4502">
            <v>0</v>
          </cell>
        </row>
        <row r="4503">
          <cell r="B4503">
            <v>0</v>
          </cell>
        </row>
        <row r="4504">
          <cell r="B4504">
            <v>0</v>
          </cell>
        </row>
        <row r="4505">
          <cell r="B4505">
            <v>0</v>
          </cell>
        </row>
        <row r="4506">
          <cell r="B4506">
            <v>0</v>
          </cell>
        </row>
        <row r="4507">
          <cell r="B4507">
            <v>0</v>
          </cell>
        </row>
        <row r="4508">
          <cell r="B4508">
            <v>0</v>
          </cell>
        </row>
        <row r="4509">
          <cell r="B4509">
            <v>0</v>
          </cell>
        </row>
        <row r="4510">
          <cell r="B4510">
            <v>0</v>
          </cell>
        </row>
        <row r="4511">
          <cell r="B4511">
            <v>0</v>
          </cell>
        </row>
        <row r="4512">
          <cell r="B4512">
            <v>0</v>
          </cell>
        </row>
        <row r="4513">
          <cell r="B4513">
            <v>0</v>
          </cell>
        </row>
        <row r="4514">
          <cell r="B4514">
            <v>0</v>
          </cell>
        </row>
        <row r="4515">
          <cell r="B4515">
            <v>0</v>
          </cell>
        </row>
        <row r="4516">
          <cell r="B4516">
            <v>0</v>
          </cell>
        </row>
        <row r="4517">
          <cell r="B4517">
            <v>0</v>
          </cell>
        </row>
        <row r="4518">
          <cell r="B4518">
            <v>0</v>
          </cell>
        </row>
        <row r="4519">
          <cell r="B4519">
            <v>0</v>
          </cell>
        </row>
        <row r="4520">
          <cell r="B4520">
            <v>0</v>
          </cell>
        </row>
        <row r="4521">
          <cell r="B4521">
            <v>0</v>
          </cell>
        </row>
        <row r="4522">
          <cell r="B4522">
            <v>0</v>
          </cell>
        </row>
        <row r="4523">
          <cell r="B4523">
            <v>0</v>
          </cell>
        </row>
        <row r="4524">
          <cell r="B4524">
            <v>0</v>
          </cell>
        </row>
        <row r="4525">
          <cell r="B4525">
            <v>0</v>
          </cell>
        </row>
        <row r="4526">
          <cell r="B4526">
            <v>0</v>
          </cell>
        </row>
        <row r="4527">
          <cell r="B4527">
            <v>0</v>
          </cell>
        </row>
        <row r="4528">
          <cell r="B4528">
            <v>0</v>
          </cell>
        </row>
        <row r="4529">
          <cell r="B4529">
            <v>0</v>
          </cell>
        </row>
        <row r="4530">
          <cell r="B4530">
            <v>0</v>
          </cell>
        </row>
        <row r="4531">
          <cell r="B4531">
            <v>0</v>
          </cell>
        </row>
        <row r="4532">
          <cell r="B4532">
            <v>0</v>
          </cell>
        </row>
        <row r="4533">
          <cell r="B4533">
            <v>0</v>
          </cell>
        </row>
        <row r="4534">
          <cell r="B4534">
            <v>0</v>
          </cell>
        </row>
        <row r="4535">
          <cell r="B4535">
            <v>0</v>
          </cell>
        </row>
        <row r="4536">
          <cell r="B4536">
            <v>0</v>
          </cell>
        </row>
        <row r="4537">
          <cell r="B4537">
            <v>0</v>
          </cell>
        </row>
        <row r="4538">
          <cell r="B4538">
            <v>0</v>
          </cell>
        </row>
        <row r="4539">
          <cell r="B4539">
            <v>0</v>
          </cell>
        </row>
        <row r="4540">
          <cell r="B4540">
            <v>0</v>
          </cell>
        </row>
        <row r="4541">
          <cell r="B4541">
            <v>0</v>
          </cell>
        </row>
        <row r="4542">
          <cell r="B4542">
            <v>0</v>
          </cell>
        </row>
        <row r="4543">
          <cell r="B4543">
            <v>0</v>
          </cell>
        </row>
        <row r="4544">
          <cell r="B4544">
            <v>0</v>
          </cell>
        </row>
        <row r="4545">
          <cell r="B4545">
            <v>0</v>
          </cell>
        </row>
        <row r="4546">
          <cell r="B4546">
            <v>0</v>
          </cell>
        </row>
        <row r="4547">
          <cell r="B4547">
            <v>0</v>
          </cell>
        </row>
        <row r="4548">
          <cell r="B4548">
            <v>0</v>
          </cell>
        </row>
        <row r="4549">
          <cell r="B4549">
            <v>0</v>
          </cell>
        </row>
        <row r="4550">
          <cell r="B4550">
            <v>0</v>
          </cell>
        </row>
        <row r="4551">
          <cell r="B4551">
            <v>0</v>
          </cell>
        </row>
        <row r="4552">
          <cell r="B4552">
            <v>0</v>
          </cell>
        </row>
        <row r="4553">
          <cell r="B4553">
            <v>0</v>
          </cell>
        </row>
        <row r="4554">
          <cell r="B4554">
            <v>0</v>
          </cell>
        </row>
        <row r="4555">
          <cell r="B4555">
            <v>0</v>
          </cell>
        </row>
        <row r="4556">
          <cell r="B4556">
            <v>0</v>
          </cell>
        </row>
        <row r="4557">
          <cell r="B4557">
            <v>0</v>
          </cell>
        </row>
        <row r="4558">
          <cell r="B4558">
            <v>0</v>
          </cell>
        </row>
        <row r="4559">
          <cell r="B4559">
            <v>0</v>
          </cell>
        </row>
        <row r="4560">
          <cell r="B4560">
            <v>0</v>
          </cell>
        </row>
        <row r="4561">
          <cell r="B4561">
            <v>0</v>
          </cell>
        </row>
        <row r="4562">
          <cell r="B4562">
            <v>0</v>
          </cell>
        </row>
        <row r="4563">
          <cell r="B4563">
            <v>0</v>
          </cell>
        </row>
        <row r="4564">
          <cell r="B4564">
            <v>0</v>
          </cell>
        </row>
        <row r="4565">
          <cell r="B4565">
            <v>0</v>
          </cell>
        </row>
        <row r="4566">
          <cell r="B4566">
            <v>0</v>
          </cell>
        </row>
        <row r="4567">
          <cell r="B4567">
            <v>0</v>
          </cell>
        </row>
        <row r="4568">
          <cell r="B4568">
            <v>0</v>
          </cell>
        </row>
        <row r="4569">
          <cell r="B4569">
            <v>0</v>
          </cell>
        </row>
        <row r="4570">
          <cell r="B4570">
            <v>0</v>
          </cell>
        </row>
        <row r="4571">
          <cell r="B4571">
            <v>0</v>
          </cell>
        </row>
        <row r="4572">
          <cell r="B4572">
            <v>0</v>
          </cell>
        </row>
        <row r="4573">
          <cell r="B4573">
            <v>0</v>
          </cell>
        </row>
        <row r="4574">
          <cell r="B4574">
            <v>0</v>
          </cell>
        </row>
        <row r="4575">
          <cell r="B4575">
            <v>0</v>
          </cell>
        </row>
        <row r="4576">
          <cell r="B4576">
            <v>0</v>
          </cell>
        </row>
        <row r="4577">
          <cell r="B4577">
            <v>0</v>
          </cell>
        </row>
        <row r="4578">
          <cell r="B4578">
            <v>0</v>
          </cell>
        </row>
        <row r="4579">
          <cell r="B4579">
            <v>0</v>
          </cell>
        </row>
        <row r="4580">
          <cell r="B4580">
            <v>0</v>
          </cell>
        </row>
        <row r="4581">
          <cell r="B4581">
            <v>0</v>
          </cell>
        </row>
        <row r="4582">
          <cell r="B4582">
            <v>0</v>
          </cell>
        </row>
        <row r="4583">
          <cell r="B4583">
            <v>0</v>
          </cell>
        </row>
        <row r="4584">
          <cell r="B4584">
            <v>0</v>
          </cell>
        </row>
        <row r="4585">
          <cell r="B4585">
            <v>0</v>
          </cell>
        </row>
        <row r="4586">
          <cell r="B4586">
            <v>0</v>
          </cell>
        </row>
        <row r="4587">
          <cell r="B4587">
            <v>0</v>
          </cell>
        </row>
        <row r="4588">
          <cell r="B4588">
            <v>0</v>
          </cell>
        </row>
        <row r="4589">
          <cell r="B4589">
            <v>0</v>
          </cell>
        </row>
        <row r="4590">
          <cell r="B4590">
            <v>0</v>
          </cell>
        </row>
        <row r="4591">
          <cell r="B4591">
            <v>0</v>
          </cell>
        </row>
        <row r="4592">
          <cell r="B4592">
            <v>0</v>
          </cell>
        </row>
        <row r="4593">
          <cell r="B4593">
            <v>0</v>
          </cell>
        </row>
        <row r="4594">
          <cell r="B4594">
            <v>0</v>
          </cell>
        </row>
        <row r="4595">
          <cell r="B4595">
            <v>0</v>
          </cell>
        </row>
        <row r="4596">
          <cell r="B4596">
            <v>0</v>
          </cell>
        </row>
        <row r="4597">
          <cell r="B4597">
            <v>0</v>
          </cell>
        </row>
        <row r="4598">
          <cell r="B4598">
            <v>0</v>
          </cell>
        </row>
        <row r="4599">
          <cell r="B4599">
            <v>0</v>
          </cell>
        </row>
        <row r="4600">
          <cell r="B4600">
            <v>0</v>
          </cell>
        </row>
        <row r="4601">
          <cell r="B4601">
            <v>0</v>
          </cell>
        </row>
        <row r="4602">
          <cell r="B4602">
            <v>0</v>
          </cell>
        </row>
        <row r="4603">
          <cell r="B4603">
            <v>0</v>
          </cell>
        </row>
        <row r="4604">
          <cell r="B4604">
            <v>0</v>
          </cell>
        </row>
        <row r="4605">
          <cell r="B4605">
            <v>0</v>
          </cell>
        </row>
        <row r="4606">
          <cell r="B4606">
            <v>0</v>
          </cell>
        </row>
        <row r="4607">
          <cell r="B4607">
            <v>0</v>
          </cell>
        </row>
        <row r="4608">
          <cell r="B4608">
            <v>0</v>
          </cell>
        </row>
        <row r="4609">
          <cell r="B4609">
            <v>0</v>
          </cell>
        </row>
        <row r="4610">
          <cell r="B4610">
            <v>0</v>
          </cell>
        </row>
        <row r="4611">
          <cell r="B4611">
            <v>0</v>
          </cell>
        </row>
        <row r="4612">
          <cell r="B4612">
            <v>0</v>
          </cell>
        </row>
        <row r="4613">
          <cell r="B4613">
            <v>0</v>
          </cell>
        </row>
        <row r="4614">
          <cell r="B4614">
            <v>0</v>
          </cell>
        </row>
        <row r="4615">
          <cell r="B4615">
            <v>0</v>
          </cell>
        </row>
        <row r="4616">
          <cell r="B4616">
            <v>0</v>
          </cell>
        </row>
        <row r="4617">
          <cell r="B4617">
            <v>0</v>
          </cell>
        </row>
        <row r="4618">
          <cell r="B4618">
            <v>0</v>
          </cell>
        </row>
        <row r="4619">
          <cell r="B4619">
            <v>0</v>
          </cell>
        </row>
        <row r="4620">
          <cell r="B4620">
            <v>0</v>
          </cell>
        </row>
        <row r="4621">
          <cell r="B4621">
            <v>0</v>
          </cell>
        </row>
        <row r="4622">
          <cell r="B4622">
            <v>0</v>
          </cell>
        </row>
        <row r="4623">
          <cell r="B4623">
            <v>0</v>
          </cell>
        </row>
        <row r="4624">
          <cell r="B4624">
            <v>0</v>
          </cell>
        </row>
        <row r="4625">
          <cell r="B4625">
            <v>0</v>
          </cell>
        </row>
        <row r="4626">
          <cell r="B4626">
            <v>0</v>
          </cell>
        </row>
        <row r="4627">
          <cell r="B4627">
            <v>0</v>
          </cell>
        </row>
        <row r="4628">
          <cell r="B4628">
            <v>0</v>
          </cell>
        </row>
        <row r="4629">
          <cell r="B4629">
            <v>0</v>
          </cell>
        </row>
        <row r="4630">
          <cell r="B4630">
            <v>0</v>
          </cell>
        </row>
        <row r="4631">
          <cell r="B4631">
            <v>0</v>
          </cell>
        </row>
        <row r="4632">
          <cell r="B4632">
            <v>0</v>
          </cell>
        </row>
        <row r="4633">
          <cell r="B4633">
            <v>0</v>
          </cell>
        </row>
        <row r="4634">
          <cell r="B4634">
            <v>0</v>
          </cell>
        </row>
        <row r="4635">
          <cell r="B4635">
            <v>0</v>
          </cell>
        </row>
        <row r="4636">
          <cell r="B4636">
            <v>0</v>
          </cell>
        </row>
        <row r="4637">
          <cell r="B4637">
            <v>0</v>
          </cell>
        </row>
        <row r="4638">
          <cell r="B4638">
            <v>0</v>
          </cell>
        </row>
        <row r="4639">
          <cell r="B4639">
            <v>0</v>
          </cell>
        </row>
        <row r="4640">
          <cell r="B4640">
            <v>0</v>
          </cell>
        </row>
        <row r="4641">
          <cell r="B4641">
            <v>0</v>
          </cell>
        </row>
        <row r="4642">
          <cell r="B4642">
            <v>0</v>
          </cell>
        </row>
        <row r="4643">
          <cell r="B4643">
            <v>0</v>
          </cell>
        </row>
        <row r="4644">
          <cell r="B4644">
            <v>0</v>
          </cell>
        </row>
        <row r="4645">
          <cell r="B4645">
            <v>0</v>
          </cell>
        </row>
        <row r="4646">
          <cell r="B4646">
            <v>0</v>
          </cell>
        </row>
        <row r="4647">
          <cell r="B4647">
            <v>0</v>
          </cell>
        </row>
        <row r="4648">
          <cell r="B4648">
            <v>0</v>
          </cell>
        </row>
        <row r="4649">
          <cell r="B4649">
            <v>0</v>
          </cell>
        </row>
        <row r="4650">
          <cell r="B4650">
            <v>0</v>
          </cell>
        </row>
        <row r="4651">
          <cell r="B4651">
            <v>0</v>
          </cell>
        </row>
        <row r="4652">
          <cell r="B4652">
            <v>0</v>
          </cell>
        </row>
        <row r="4653">
          <cell r="B4653">
            <v>0</v>
          </cell>
        </row>
        <row r="4654">
          <cell r="B4654">
            <v>0</v>
          </cell>
        </row>
        <row r="4655">
          <cell r="B4655">
            <v>0</v>
          </cell>
        </row>
        <row r="4656">
          <cell r="B4656">
            <v>0</v>
          </cell>
        </row>
        <row r="4657">
          <cell r="B4657">
            <v>0</v>
          </cell>
        </row>
        <row r="4658">
          <cell r="B4658">
            <v>0</v>
          </cell>
        </row>
        <row r="4659">
          <cell r="B4659">
            <v>0</v>
          </cell>
        </row>
        <row r="4660">
          <cell r="B4660">
            <v>0</v>
          </cell>
        </row>
        <row r="4661">
          <cell r="B4661">
            <v>0</v>
          </cell>
        </row>
        <row r="4662">
          <cell r="B4662">
            <v>0</v>
          </cell>
        </row>
        <row r="4663">
          <cell r="B4663">
            <v>0</v>
          </cell>
        </row>
        <row r="4664">
          <cell r="B4664">
            <v>0</v>
          </cell>
        </row>
        <row r="4665">
          <cell r="B4665">
            <v>0</v>
          </cell>
        </row>
        <row r="4666">
          <cell r="B4666">
            <v>0</v>
          </cell>
        </row>
        <row r="4667">
          <cell r="B4667">
            <v>0</v>
          </cell>
        </row>
        <row r="4668">
          <cell r="B4668">
            <v>0</v>
          </cell>
        </row>
        <row r="4669">
          <cell r="B4669">
            <v>0</v>
          </cell>
        </row>
        <row r="4670">
          <cell r="B4670">
            <v>0</v>
          </cell>
        </row>
        <row r="4671">
          <cell r="B4671">
            <v>0</v>
          </cell>
        </row>
        <row r="4672">
          <cell r="B4672">
            <v>0</v>
          </cell>
        </row>
        <row r="4673">
          <cell r="B4673">
            <v>0</v>
          </cell>
        </row>
        <row r="4674">
          <cell r="B4674">
            <v>0</v>
          </cell>
        </row>
        <row r="4675">
          <cell r="B4675">
            <v>0</v>
          </cell>
        </row>
        <row r="4676">
          <cell r="B4676">
            <v>0</v>
          </cell>
        </row>
        <row r="4677">
          <cell r="B4677">
            <v>0</v>
          </cell>
        </row>
        <row r="4678">
          <cell r="B4678">
            <v>0</v>
          </cell>
        </row>
        <row r="4679">
          <cell r="B4679">
            <v>0</v>
          </cell>
        </row>
        <row r="4680">
          <cell r="B4680">
            <v>0</v>
          </cell>
        </row>
        <row r="4681">
          <cell r="B4681">
            <v>0</v>
          </cell>
        </row>
        <row r="4682">
          <cell r="B4682">
            <v>0</v>
          </cell>
        </row>
        <row r="4683">
          <cell r="B4683">
            <v>0</v>
          </cell>
        </row>
        <row r="4684">
          <cell r="B4684">
            <v>0</v>
          </cell>
        </row>
        <row r="4685">
          <cell r="B4685">
            <v>0</v>
          </cell>
        </row>
        <row r="4686">
          <cell r="B4686">
            <v>0</v>
          </cell>
        </row>
        <row r="4687">
          <cell r="B4687">
            <v>0</v>
          </cell>
        </row>
        <row r="4688">
          <cell r="B4688">
            <v>0</v>
          </cell>
        </row>
        <row r="4689">
          <cell r="B4689">
            <v>0</v>
          </cell>
        </row>
        <row r="4690">
          <cell r="B4690">
            <v>0</v>
          </cell>
        </row>
        <row r="4691">
          <cell r="B4691">
            <v>0</v>
          </cell>
        </row>
        <row r="4692">
          <cell r="B4692">
            <v>0</v>
          </cell>
        </row>
        <row r="4693">
          <cell r="B4693">
            <v>0</v>
          </cell>
        </row>
        <row r="4694">
          <cell r="B4694">
            <v>0</v>
          </cell>
        </row>
        <row r="4695">
          <cell r="B4695">
            <v>0</v>
          </cell>
        </row>
        <row r="4696">
          <cell r="B4696">
            <v>0</v>
          </cell>
        </row>
        <row r="4697">
          <cell r="B4697">
            <v>0</v>
          </cell>
        </row>
        <row r="4698">
          <cell r="B4698">
            <v>0</v>
          </cell>
        </row>
        <row r="4699">
          <cell r="B4699">
            <v>0</v>
          </cell>
        </row>
        <row r="4700">
          <cell r="B4700">
            <v>0</v>
          </cell>
        </row>
        <row r="4701">
          <cell r="B4701">
            <v>0</v>
          </cell>
        </row>
        <row r="4702">
          <cell r="B4702">
            <v>0</v>
          </cell>
        </row>
        <row r="4703">
          <cell r="B4703">
            <v>0</v>
          </cell>
        </row>
        <row r="4704">
          <cell r="B4704">
            <v>0</v>
          </cell>
        </row>
        <row r="4705">
          <cell r="B4705">
            <v>0</v>
          </cell>
        </row>
        <row r="4706">
          <cell r="B4706">
            <v>0</v>
          </cell>
        </row>
        <row r="4707">
          <cell r="B4707">
            <v>0</v>
          </cell>
        </row>
        <row r="4708">
          <cell r="B4708">
            <v>0</v>
          </cell>
        </row>
        <row r="4709">
          <cell r="B4709">
            <v>0</v>
          </cell>
        </row>
        <row r="4710">
          <cell r="B4710">
            <v>0</v>
          </cell>
        </row>
        <row r="4711">
          <cell r="B4711">
            <v>0</v>
          </cell>
        </row>
        <row r="4712">
          <cell r="B4712">
            <v>0</v>
          </cell>
        </row>
        <row r="4713">
          <cell r="B4713">
            <v>0</v>
          </cell>
        </row>
        <row r="4714">
          <cell r="B4714">
            <v>0</v>
          </cell>
        </row>
        <row r="4715">
          <cell r="B4715">
            <v>0</v>
          </cell>
        </row>
        <row r="4716">
          <cell r="B4716">
            <v>0</v>
          </cell>
        </row>
        <row r="4717">
          <cell r="B4717">
            <v>0</v>
          </cell>
        </row>
        <row r="4718">
          <cell r="B4718">
            <v>0</v>
          </cell>
        </row>
        <row r="4719">
          <cell r="B4719">
            <v>0</v>
          </cell>
        </row>
        <row r="4720">
          <cell r="B4720">
            <v>0</v>
          </cell>
        </row>
        <row r="4721">
          <cell r="B4721">
            <v>0</v>
          </cell>
        </row>
        <row r="4722">
          <cell r="B4722">
            <v>0</v>
          </cell>
        </row>
        <row r="4723">
          <cell r="B4723">
            <v>0</v>
          </cell>
        </row>
        <row r="4724">
          <cell r="B4724">
            <v>0</v>
          </cell>
        </row>
        <row r="4725">
          <cell r="B4725">
            <v>0</v>
          </cell>
        </row>
        <row r="4726">
          <cell r="B4726">
            <v>0</v>
          </cell>
        </row>
        <row r="4727">
          <cell r="B4727">
            <v>0</v>
          </cell>
        </row>
        <row r="4728">
          <cell r="B4728">
            <v>0</v>
          </cell>
        </row>
        <row r="4729">
          <cell r="B4729">
            <v>0</v>
          </cell>
        </row>
        <row r="4730">
          <cell r="B4730">
            <v>0</v>
          </cell>
        </row>
        <row r="4731">
          <cell r="B4731">
            <v>0</v>
          </cell>
        </row>
        <row r="4732">
          <cell r="B4732">
            <v>0</v>
          </cell>
        </row>
        <row r="4733">
          <cell r="B4733">
            <v>0</v>
          </cell>
        </row>
        <row r="4734">
          <cell r="B4734">
            <v>0</v>
          </cell>
        </row>
        <row r="4735">
          <cell r="B4735">
            <v>0</v>
          </cell>
        </row>
        <row r="4736">
          <cell r="B4736">
            <v>0</v>
          </cell>
        </row>
        <row r="4737">
          <cell r="B4737">
            <v>0</v>
          </cell>
        </row>
        <row r="4738">
          <cell r="B4738">
            <v>0</v>
          </cell>
        </row>
        <row r="4739">
          <cell r="B4739">
            <v>0</v>
          </cell>
        </row>
        <row r="4740">
          <cell r="B4740">
            <v>0</v>
          </cell>
        </row>
        <row r="4741">
          <cell r="B4741">
            <v>0</v>
          </cell>
        </row>
        <row r="4742">
          <cell r="B4742">
            <v>0</v>
          </cell>
        </row>
        <row r="4743">
          <cell r="B4743">
            <v>0</v>
          </cell>
        </row>
        <row r="4744">
          <cell r="B4744">
            <v>0</v>
          </cell>
        </row>
        <row r="4745">
          <cell r="B4745">
            <v>0</v>
          </cell>
        </row>
        <row r="4746">
          <cell r="B4746">
            <v>0</v>
          </cell>
        </row>
        <row r="4747">
          <cell r="B4747">
            <v>0</v>
          </cell>
        </row>
        <row r="4748">
          <cell r="B4748">
            <v>0</v>
          </cell>
        </row>
        <row r="4749">
          <cell r="B4749">
            <v>0</v>
          </cell>
        </row>
        <row r="4750">
          <cell r="B4750">
            <v>0</v>
          </cell>
        </row>
        <row r="4751">
          <cell r="B4751">
            <v>0</v>
          </cell>
        </row>
        <row r="4752">
          <cell r="B4752">
            <v>0</v>
          </cell>
        </row>
        <row r="4753">
          <cell r="B4753">
            <v>0</v>
          </cell>
        </row>
        <row r="4754">
          <cell r="B4754">
            <v>0</v>
          </cell>
        </row>
        <row r="4755">
          <cell r="B4755">
            <v>0</v>
          </cell>
        </row>
        <row r="4756">
          <cell r="B4756">
            <v>0</v>
          </cell>
        </row>
        <row r="4757">
          <cell r="B4757">
            <v>0</v>
          </cell>
        </row>
        <row r="4758">
          <cell r="B4758">
            <v>0</v>
          </cell>
        </row>
        <row r="4759">
          <cell r="B4759">
            <v>0</v>
          </cell>
        </row>
        <row r="4760">
          <cell r="B4760">
            <v>0</v>
          </cell>
        </row>
        <row r="4761">
          <cell r="B4761">
            <v>0</v>
          </cell>
        </row>
        <row r="4762">
          <cell r="B4762">
            <v>0</v>
          </cell>
        </row>
        <row r="4763">
          <cell r="B4763">
            <v>0</v>
          </cell>
        </row>
        <row r="4764">
          <cell r="B4764">
            <v>0</v>
          </cell>
        </row>
        <row r="4765">
          <cell r="B4765">
            <v>0</v>
          </cell>
        </row>
        <row r="4766">
          <cell r="B4766">
            <v>0</v>
          </cell>
        </row>
        <row r="4767">
          <cell r="B4767">
            <v>0</v>
          </cell>
        </row>
        <row r="4768">
          <cell r="B4768">
            <v>0</v>
          </cell>
        </row>
        <row r="4769">
          <cell r="B4769">
            <v>0</v>
          </cell>
        </row>
        <row r="4770">
          <cell r="B4770">
            <v>0</v>
          </cell>
        </row>
        <row r="4771">
          <cell r="B4771">
            <v>0</v>
          </cell>
        </row>
        <row r="4772">
          <cell r="B4772">
            <v>0</v>
          </cell>
        </row>
        <row r="4773">
          <cell r="B4773">
            <v>0</v>
          </cell>
        </row>
        <row r="4774">
          <cell r="B4774">
            <v>0</v>
          </cell>
        </row>
        <row r="4775">
          <cell r="B4775">
            <v>0</v>
          </cell>
        </row>
        <row r="4776">
          <cell r="B4776">
            <v>0</v>
          </cell>
        </row>
        <row r="4777">
          <cell r="B4777">
            <v>0</v>
          </cell>
        </row>
        <row r="4778">
          <cell r="B4778">
            <v>0</v>
          </cell>
        </row>
        <row r="4779">
          <cell r="B4779">
            <v>0</v>
          </cell>
        </row>
        <row r="4780">
          <cell r="B4780">
            <v>0</v>
          </cell>
        </row>
        <row r="4781">
          <cell r="B4781">
            <v>0</v>
          </cell>
        </row>
        <row r="4782">
          <cell r="B4782">
            <v>0</v>
          </cell>
        </row>
        <row r="4783">
          <cell r="B4783">
            <v>0</v>
          </cell>
        </row>
        <row r="4784">
          <cell r="B4784">
            <v>0</v>
          </cell>
        </row>
        <row r="4785">
          <cell r="B4785">
            <v>0</v>
          </cell>
        </row>
        <row r="4786">
          <cell r="B4786">
            <v>0</v>
          </cell>
        </row>
        <row r="4787">
          <cell r="B4787">
            <v>0</v>
          </cell>
        </row>
        <row r="4788">
          <cell r="B4788">
            <v>0</v>
          </cell>
        </row>
        <row r="4789">
          <cell r="B4789">
            <v>0</v>
          </cell>
        </row>
        <row r="4790">
          <cell r="B4790">
            <v>0</v>
          </cell>
        </row>
        <row r="4791">
          <cell r="B4791">
            <v>0</v>
          </cell>
        </row>
        <row r="4792">
          <cell r="B4792">
            <v>0</v>
          </cell>
        </row>
        <row r="4793">
          <cell r="B4793">
            <v>0</v>
          </cell>
        </row>
        <row r="4794">
          <cell r="B4794">
            <v>0</v>
          </cell>
        </row>
        <row r="4795">
          <cell r="B4795">
            <v>0</v>
          </cell>
        </row>
        <row r="4796">
          <cell r="B4796">
            <v>0</v>
          </cell>
        </row>
        <row r="4797">
          <cell r="B4797">
            <v>0</v>
          </cell>
        </row>
        <row r="4798">
          <cell r="B4798">
            <v>0</v>
          </cell>
        </row>
        <row r="4799">
          <cell r="B4799">
            <v>0</v>
          </cell>
        </row>
        <row r="4800">
          <cell r="B4800">
            <v>0</v>
          </cell>
        </row>
        <row r="4801">
          <cell r="B4801">
            <v>0</v>
          </cell>
        </row>
        <row r="4802">
          <cell r="B4802">
            <v>0</v>
          </cell>
        </row>
        <row r="4803">
          <cell r="B4803">
            <v>0</v>
          </cell>
        </row>
        <row r="4804">
          <cell r="B4804">
            <v>0</v>
          </cell>
        </row>
        <row r="4805">
          <cell r="B4805">
            <v>0</v>
          </cell>
        </row>
        <row r="4806">
          <cell r="B4806">
            <v>0</v>
          </cell>
        </row>
        <row r="4807">
          <cell r="B4807">
            <v>0</v>
          </cell>
        </row>
        <row r="4808">
          <cell r="B4808">
            <v>0</v>
          </cell>
        </row>
        <row r="4809">
          <cell r="B4809">
            <v>0</v>
          </cell>
        </row>
        <row r="4810">
          <cell r="B4810">
            <v>0</v>
          </cell>
        </row>
        <row r="4811">
          <cell r="B4811">
            <v>0</v>
          </cell>
        </row>
        <row r="4812">
          <cell r="B4812">
            <v>0</v>
          </cell>
        </row>
        <row r="4813">
          <cell r="B4813">
            <v>0</v>
          </cell>
        </row>
        <row r="4814">
          <cell r="B4814">
            <v>0</v>
          </cell>
        </row>
        <row r="4815">
          <cell r="B4815">
            <v>0</v>
          </cell>
        </row>
        <row r="4816">
          <cell r="B4816">
            <v>0</v>
          </cell>
        </row>
        <row r="4817">
          <cell r="B4817">
            <v>0</v>
          </cell>
        </row>
        <row r="4818">
          <cell r="B4818">
            <v>0</v>
          </cell>
        </row>
        <row r="4819">
          <cell r="B4819">
            <v>0</v>
          </cell>
        </row>
        <row r="4820">
          <cell r="B4820">
            <v>0</v>
          </cell>
        </row>
        <row r="4821">
          <cell r="B4821">
            <v>0</v>
          </cell>
        </row>
        <row r="4822">
          <cell r="B4822">
            <v>0</v>
          </cell>
        </row>
        <row r="4823">
          <cell r="B4823">
            <v>0</v>
          </cell>
        </row>
        <row r="4824">
          <cell r="B4824">
            <v>0</v>
          </cell>
        </row>
        <row r="4825">
          <cell r="B4825">
            <v>0</v>
          </cell>
        </row>
        <row r="4826">
          <cell r="B4826">
            <v>0</v>
          </cell>
        </row>
        <row r="4827">
          <cell r="B4827">
            <v>0</v>
          </cell>
        </row>
        <row r="4828">
          <cell r="B4828">
            <v>0</v>
          </cell>
        </row>
        <row r="4829">
          <cell r="B4829">
            <v>0</v>
          </cell>
        </row>
        <row r="4830">
          <cell r="B4830">
            <v>0</v>
          </cell>
        </row>
        <row r="4831">
          <cell r="B4831">
            <v>0</v>
          </cell>
        </row>
        <row r="4832">
          <cell r="B4832">
            <v>0</v>
          </cell>
        </row>
        <row r="4833">
          <cell r="B4833">
            <v>0</v>
          </cell>
        </row>
        <row r="4834">
          <cell r="B4834">
            <v>0</v>
          </cell>
        </row>
        <row r="4835">
          <cell r="B4835">
            <v>0</v>
          </cell>
        </row>
        <row r="4836">
          <cell r="B4836">
            <v>0</v>
          </cell>
        </row>
        <row r="4837">
          <cell r="B4837">
            <v>0</v>
          </cell>
        </row>
        <row r="4838">
          <cell r="B4838">
            <v>0</v>
          </cell>
        </row>
        <row r="4839">
          <cell r="B4839">
            <v>0</v>
          </cell>
        </row>
        <row r="4840">
          <cell r="B4840">
            <v>0</v>
          </cell>
        </row>
        <row r="4841">
          <cell r="B4841">
            <v>0</v>
          </cell>
        </row>
        <row r="4842">
          <cell r="B4842">
            <v>0</v>
          </cell>
        </row>
        <row r="4843">
          <cell r="B4843">
            <v>0</v>
          </cell>
        </row>
        <row r="4844">
          <cell r="B4844">
            <v>0</v>
          </cell>
        </row>
        <row r="4845">
          <cell r="B4845">
            <v>0</v>
          </cell>
        </row>
        <row r="4846">
          <cell r="B4846">
            <v>0</v>
          </cell>
        </row>
        <row r="4847">
          <cell r="B4847">
            <v>0</v>
          </cell>
        </row>
        <row r="4848">
          <cell r="B4848">
            <v>0</v>
          </cell>
        </row>
        <row r="4849">
          <cell r="B4849">
            <v>0</v>
          </cell>
        </row>
        <row r="4850">
          <cell r="B4850">
            <v>0</v>
          </cell>
        </row>
        <row r="4851">
          <cell r="B4851">
            <v>0</v>
          </cell>
        </row>
        <row r="4852">
          <cell r="B4852">
            <v>0</v>
          </cell>
        </row>
        <row r="4853">
          <cell r="B4853">
            <v>0</v>
          </cell>
        </row>
        <row r="4854">
          <cell r="B4854">
            <v>0</v>
          </cell>
        </row>
        <row r="4855">
          <cell r="B4855">
            <v>0</v>
          </cell>
        </row>
        <row r="4856">
          <cell r="B4856">
            <v>0</v>
          </cell>
        </row>
        <row r="4857">
          <cell r="B4857">
            <v>0</v>
          </cell>
        </row>
        <row r="4858">
          <cell r="B4858">
            <v>0</v>
          </cell>
        </row>
        <row r="4859">
          <cell r="B4859">
            <v>0</v>
          </cell>
        </row>
        <row r="4860">
          <cell r="B4860">
            <v>0</v>
          </cell>
        </row>
        <row r="4861">
          <cell r="B4861">
            <v>0</v>
          </cell>
        </row>
        <row r="4862">
          <cell r="B4862">
            <v>0</v>
          </cell>
        </row>
        <row r="4863">
          <cell r="B4863">
            <v>0</v>
          </cell>
        </row>
        <row r="4864">
          <cell r="B4864">
            <v>0</v>
          </cell>
        </row>
        <row r="4865">
          <cell r="B4865">
            <v>0</v>
          </cell>
        </row>
        <row r="4866">
          <cell r="B4866">
            <v>0</v>
          </cell>
        </row>
        <row r="4867">
          <cell r="B4867">
            <v>0</v>
          </cell>
        </row>
        <row r="4868">
          <cell r="B4868">
            <v>0</v>
          </cell>
        </row>
        <row r="4869">
          <cell r="B4869">
            <v>0</v>
          </cell>
        </row>
        <row r="4870">
          <cell r="B4870">
            <v>0</v>
          </cell>
        </row>
        <row r="4871">
          <cell r="B4871">
            <v>0</v>
          </cell>
        </row>
        <row r="4872">
          <cell r="B4872">
            <v>0</v>
          </cell>
        </row>
        <row r="4873">
          <cell r="B4873">
            <v>0</v>
          </cell>
        </row>
        <row r="4874">
          <cell r="B4874">
            <v>0</v>
          </cell>
        </row>
        <row r="4875">
          <cell r="B4875">
            <v>0</v>
          </cell>
        </row>
        <row r="4876">
          <cell r="B4876">
            <v>0</v>
          </cell>
        </row>
        <row r="4877">
          <cell r="B4877">
            <v>0</v>
          </cell>
        </row>
        <row r="4878">
          <cell r="B4878">
            <v>0</v>
          </cell>
        </row>
        <row r="4879">
          <cell r="B4879">
            <v>0</v>
          </cell>
        </row>
        <row r="4880">
          <cell r="B4880">
            <v>0</v>
          </cell>
        </row>
        <row r="4881">
          <cell r="B4881">
            <v>0</v>
          </cell>
        </row>
        <row r="4882">
          <cell r="B4882">
            <v>0</v>
          </cell>
        </row>
        <row r="4883">
          <cell r="B4883">
            <v>0</v>
          </cell>
        </row>
        <row r="4884">
          <cell r="B4884">
            <v>0</v>
          </cell>
        </row>
        <row r="4885">
          <cell r="B4885">
            <v>0</v>
          </cell>
        </row>
        <row r="4886">
          <cell r="B4886">
            <v>0</v>
          </cell>
        </row>
        <row r="4887">
          <cell r="B4887">
            <v>0</v>
          </cell>
        </row>
        <row r="4888">
          <cell r="B4888">
            <v>0</v>
          </cell>
        </row>
        <row r="4889">
          <cell r="B4889">
            <v>0</v>
          </cell>
        </row>
        <row r="4890">
          <cell r="B4890">
            <v>0</v>
          </cell>
        </row>
        <row r="4891">
          <cell r="B4891">
            <v>0</v>
          </cell>
        </row>
        <row r="4892">
          <cell r="B4892">
            <v>0</v>
          </cell>
        </row>
        <row r="4893">
          <cell r="B4893">
            <v>0</v>
          </cell>
        </row>
        <row r="4894">
          <cell r="B4894">
            <v>0</v>
          </cell>
        </row>
        <row r="4895">
          <cell r="B4895">
            <v>0</v>
          </cell>
        </row>
        <row r="4896">
          <cell r="B4896">
            <v>0</v>
          </cell>
        </row>
        <row r="4897">
          <cell r="B4897">
            <v>0</v>
          </cell>
        </row>
        <row r="4898">
          <cell r="B4898">
            <v>0</v>
          </cell>
        </row>
        <row r="4899">
          <cell r="B4899">
            <v>0</v>
          </cell>
        </row>
        <row r="4900">
          <cell r="B4900">
            <v>0</v>
          </cell>
        </row>
        <row r="4901">
          <cell r="B4901">
            <v>0</v>
          </cell>
        </row>
        <row r="4902">
          <cell r="B4902">
            <v>0</v>
          </cell>
        </row>
        <row r="4903">
          <cell r="B4903">
            <v>0</v>
          </cell>
        </row>
        <row r="4904">
          <cell r="B4904">
            <v>0</v>
          </cell>
        </row>
        <row r="4905">
          <cell r="B4905">
            <v>0</v>
          </cell>
        </row>
        <row r="4906">
          <cell r="B4906">
            <v>0</v>
          </cell>
        </row>
        <row r="4907">
          <cell r="B4907">
            <v>0</v>
          </cell>
        </row>
        <row r="4908">
          <cell r="B4908">
            <v>0</v>
          </cell>
        </row>
        <row r="4909">
          <cell r="B4909">
            <v>0</v>
          </cell>
        </row>
        <row r="4910">
          <cell r="B4910">
            <v>0</v>
          </cell>
        </row>
        <row r="4911">
          <cell r="B4911">
            <v>0</v>
          </cell>
        </row>
        <row r="4912">
          <cell r="B4912">
            <v>0</v>
          </cell>
        </row>
        <row r="4913">
          <cell r="B4913">
            <v>0</v>
          </cell>
        </row>
        <row r="4914">
          <cell r="B4914">
            <v>0</v>
          </cell>
        </row>
        <row r="4915">
          <cell r="B4915">
            <v>0</v>
          </cell>
        </row>
        <row r="4916">
          <cell r="B4916">
            <v>0</v>
          </cell>
        </row>
        <row r="4917">
          <cell r="B4917">
            <v>0</v>
          </cell>
        </row>
        <row r="4918">
          <cell r="B4918">
            <v>0</v>
          </cell>
        </row>
        <row r="4919">
          <cell r="B4919">
            <v>0</v>
          </cell>
        </row>
        <row r="4920">
          <cell r="B4920">
            <v>0</v>
          </cell>
        </row>
        <row r="4921">
          <cell r="B4921">
            <v>0</v>
          </cell>
        </row>
        <row r="4922">
          <cell r="B4922">
            <v>0</v>
          </cell>
        </row>
        <row r="4923">
          <cell r="B4923">
            <v>0</v>
          </cell>
        </row>
        <row r="4924">
          <cell r="B4924">
            <v>0</v>
          </cell>
        </row>
        <row r="4925">
          <cell r="B4925">
            <v>0</v>
          </cell>
        </row>
        <row r="4926">
          <cell r="B4926">
            <v>0</v>
          </cell>
        </row>
        <row r="4927">
          <cell r="B4927">
            <v>0</v>
          </cell>
        </row>
        <row r="4928">
          <cell r="B4928">
            <v>0</v>
          </cell>
        </row>
        <row r="4929">
          <cell r="B4929">
            <v>0</v>
          </cell>
        </row>
        <row r="4930">
          <cell r="B4930">
            <v>0</v>
          </cell>
        </row>
        <row r="4931">
          <cell r="B4931">
            <v>0</v>
          </cell>
        </row>
        <row r="4932">
          <cell r="B4932">
            <v>0</v>
          </cell>
        </row>
        <row r="4933">
          <cell r="B4933">
            <v>0</v>
          </cell>
        </row>
        <row r="4934">
          <cell r="B4934">
            <v>0</v>
          </cell>
        </row>
        <row r="4935">
          <cell r="B4935">
            <v>0</v>
          </cell>
        </row>
        <row r="4936">
          <cell r="B4936">
            <v>0</v>
          </cell>
        </row>
        <row r="4937">
          <cell r="B4937">
            <v>0</v>
          </cell>
        </row>
        <row r="4938">
          <cell r="B4938">
            <v>0</v>
          </cell>
        </row>
        <row r="4939">
          <cell r="B4939">
            <v>0</v>
          </cell>
        </row>
        <row r="4940">
          <cell r="B4940">
            <v>0</v>
          </cell>
        </row>
        <row r="4941">
          <cell r="B4941">
            <v>0</v>
          </cell>
        </row>
        <row r="4942">
          <cell r="B4942">
            <v>0</v>
          </cell>
        </row>
        <row r="4943">
          <cell r="B4943">
            <v>0</v>
          </cell>
        </row>
        <row r="4944">
          <cell r="B4944">
            <v>0</v>
          </cell>
        </row>
        <row r="4945">
          <cell r="B4945">
            <v>0</v>
          </cell>
        </row>
        <row r="4946">
          <cell r="B4946">
            <v>0</v>
          </cell>
        </row>
        <row r="4947">
          <cell r="B4947">
            <v>0</v>
          </cell>
        </row>
        <row r="4948">
          <cell r="B4948">
            <v>0</v>
          </cell>
        </row>
        <row r="4949">
          <cell r="B4949">
            <v>0</v>
          </cell>
        </row>
        <row r="4950">
          <cell r="B4950">
            <v>0</v>
          </cell>
        </row>
        <row r="4951">
          <cell r="B4951">
            <v>0</v>
          </cell>
        </row>
        <row r="4952">
          <cell r="B4952">
            <v>0</v>
          </cell>
        </row>
        <row r="4953">
          <cell r="B4953">
            <v>0</v>
          </cell>
        </row>
        <row r="4954">
          <cell r="B4954">
            <v>0</v>
          </cell>
        </row>
        <row r="4955">
          <cell r="B4955">
            <v>0</v>
          </cell>
        </row>
        <row r="4956">
          <cell r="B4956">
            <v>0</v>
          </cell>
        </row>
        <row r="4957">
          <cell r="B4957">
            <v>0</v>
          </cell>
        </row>
        <row r="4958">
          <cell r="B4958">
            <v>0</v>
          </cell>
        </row>
        <row r="4959">
          <cell r="B4959">
            <v>0</v>
          </cell>
        </row>
        <row r="4960">
          <cell r="B4960">
            <v>0</v>
          </cell>
        </row>
        <row r="4961">
          <cell r="B4961">
            <v>0</v>
          </cell>
        </row>
        <row r="4962">
          <cell r="B4962">
            <v>0</v>
          </cell>
        </row>
        <row r="4963">
          <cell r="B4963">
            <v>0</v>
          </cell>
        </row>
        <row r="4964">
          <cell r="B4964">
            <v>0</v>
          </cell>
        </row>
        <row r="4965">
          <cell r="B4965">
            <v>0</v>
          </cell>
        </row>
        <row r="4966">
          <cell r="B4966">
            <v>0</v>
          </cell>
        </row>
        <row r="4967">
          <cell r="B4967">
            <v>0</v>
          </cell>
        </row>
        <row r="4968">
          <cell r="B4968">
            <v>0</v>
          </cell>
        </row>
        <row r="4969">
          <cell r="B4969">
            <v>0</v>
          </cell>
        </row>
        <row r="4970">
          <cell r="B4970">
            <v>0</v>
          </cell>
        </row>
        <row r="4971">
          <cell r="B4971">
            <v>0</v>
          </cell>
        </row>
        <row r="4972">
          <cell r="B4972">
            <v>0</v>
          </cell>
        </row>
        <row r="4973">
          <cell r="B4973">
            <v>0</v>
          </cell>
        </row>
        <row r="4974">
          <cell r="B4974">
            <v>0</v>
          </cell>
        </row>
        <row r="4975">
          <cell r="B4975">
            <v>0</v>
          </cell>
        </row>
        <row r="4976">
          <cell r="B4976">
            <v>0</v>
          </cell>
        </row>
        <row r="4977">
          <cell r="B4977">
            <v>0</v>
          </cell>
        </row>
        <row r="4978">
          <cell r="B4978">
            <v>0</v>
          </cell>
        </row>
        <row r="4979">
          <cell r="B4979">
            <v>0</v>
          </cell>
        </row>
        <row r="4980">
          <cell r="B4980">
            <v>0</v>
          </cell>
        </row>
        <row r="4981">
          <cell r="B4981">
            <v>0</v>
          </cell>
        </row>
        <row r="4982">
          <cell r="B4982">
            <v>0</v>
          </cell>
        </row>
        <row r="4983">
          <cell r="B4983">
            <v>0</v>
          </cell>
        </row>
        <row r="4984">
          <cell r="B4984">
            <v>0</v>
          </cell>
        </row>
        <row r="4985">
          <cell r="B4985">
            <v>0</v>
          </cell>
        </row>
        <row r="4986">
          <cell r="B4986">
            <v>0</v>
          </cell>
        </row>
        <row r="4987">
          <cell r="B4987">
            <v>0</v>
          </cell>
        </row>
        <row r="4988">
          <cell r="B4988">
            <v>0</v>
          </cell>
        </row>
        <row r="4989">
          <cell r="B4989">
            <v>0</v>
          </cell>
        </row>
        <row r="4990">
          <cell r="B4990">
            <v>0</v>
          </cell>
        </row>
        <row r="4991">
          <cell r="B4991">
            <v>0</v>
          </cell>
        </row>
        <row r="4992">
          <cell r="B4992">
            <v>0</v>
          </cell>
        </row>
        <row r="4993">
          <cell r="B4993">
            <v>0</v>
          </cell>
        </row>
        <row r="4994">
          <cell r="B4994">
            <v>0</v>
          </cell>
        </row>
        <row r="4995">
          <cell r="B4995">
            <v>0</v>
          </cell>
        </row>
        <row r="4996">
          <cell r="B4996">
            <v>0</v>
          </cell>
        </row>
        <row r="4997">
          <cell r="B4997">
            <v>0</v>
          </cell>
        </row>
        <row r="4998">
          <cell r="B4998">
            <v>0</v>
          </cell>
        </row>
        <row r="4999">
          <cell r="B4999">
            <v>0</v>
          </cell>
        </row>
        <row r="5000">
          <cell r="B5000">
            <v>0</v>
          </cell>
        </row>
        <row r="5001">
          <cell r="B5001">
            <v>0</v>
          </cell>
        </row>
        <row r="5002">
          <cell r="B5002">
            <v>0</v>
          </cell>
        </row>
        <row r="5003">
          <cell r="B5003">
            <v>0</v>
          </cell>
        </row>
        <row r="5004">
          <cell r="B5004">
            <v>0</v>
          </cell>
        </row>
        <row r="5005">
          <cell r="B5005">
            <v>0</v>
          </cell>
        </row>
        <row r="5006">
          <cell r="B5006">
            <v>0</v>
          </cell>
        </row>
        <row r="5007">
          <cell r="B5007">
            <v>0</v>
          </cell>
        </row>
        <row r="5008">
          <cell r="B5008">
            <v>0</v>
          </cell>
        </row>
        <row r="5009">
          <cell r="B5009">
            <v>0</v>
          </cell>
        </row>
        <row r="5010">
          <cell r="B5010">
            <v>0</v>
          </cell>
        </row>
        <row r="5011">
          <cell r="B5011">
            <v>0</v>
          </cell>
        </row>
        <row r="5012">
          <cell r="B5012">
            <v>0</v>
          </cell>
        </row>
        <row r="5013">
          <cell r="B5013">
            <v>0</v>
          </cell>
        </row>
        <row r="5014">
          <cell r="B5014">
            <v>0</v>
          </cell>
        </row>
        <row r="5015">
          <cell r="B5015">
            <v>0</v>
          </cell>
        </row>
        <row r="5016">
          <cell r="B5016">
            <v>0</v>
          </cell>
        </row>
        <row r="5017">
          <cell r="B5017">
            <v>0</v>
          </cell>
        </row>
        <row r="5018">
          <cell r="B5018">
            <v>0</v>
          </cell>
        </row>
        <row r="5019">
          <cell r="B5019">
            <v>0</v>
          </cell>
        </row>
        <row r="5020">
          <cell r="B5020">
            <v>0</v>
          </cell>
        </row>
        <row r="5021">
          <cell r="B5021">
            <v>0</v>
          </cell>
        </row>
        <row r="5022">
          <cell r="B5022">
            <v>0</v>
          </cell>
        </row>
        <row r="5023">
          <cell r="B5023">
            <v>0</v>
          </cell>
        </row>
        <row r="5024">
          <cell r="B5024">
            <v>0</v>
          </cell>
        </row>
        <row r="5025">
          <cell r="B5025">
            <v>0</v>
          </cell>
        </row>
        <row r="5026">
          <cell r="B5026">
            <v>0</v>
          </cell>
        </row>
        <row r="5027">
          <cell r="B5027">
            <v>0</v>
          </cell>
        </row>
        <row r="5028">
          <cell r="B5028">
            <v>0</v>
          </cell>
        </row>
        <row r="5029">
          <cell r="B5029">
            <v>0</v>
          </cell>
        </row>
        <row r="5030">
          <cell r="B5030">
            <v>0</v>
          </cell>
        </row>
        <row r="5031">
          <cell r="B5031">
            <v>0</v>
          </cell>
        </row>
        <row r="5032">
          <cell r="B5032">
            <v>0</v>
          </cell>
        </row>
        <row r="5033">
          <cell r="B5033">
            <v>0</v>
          </cell>
        </row>
        <row r="5034">
          <cell r="B5034">
            <v>0</v>
          </cell>
        </row>
        <row r="5035">
          <cell r="B5035">
            <v>0</v>
          </cell>
        </row>
        <row r="5036">
          <cell r="B5036">
            <v>0</v>
          </cell>
        </row>
        <row r="5037">
          <cell r="B5037">
            <v>0</v>
          </cell>
        </row>
        <row r="5038">
          <cell r="B5038">
            <v>0</v>
          </cell>
        </row>
        <row r="5039">
          <cell r="B5039">
            <v>0</v>
          </cell>
        </row>
        <row r="5040">
          <cell r="B5040">
            <v>0</v>
          </cell>
        </row>
        <row r="5041">
          <cell r="B5041">
            <v>0</v>
          </cell>
        </row>
        <row r="5042">
          <cell r="B5042">
            <v>0</v>
          </cell>
        </row>
        <row r="5043">
          <cell r="B5043">
            <v>0</v>
          </cell>
        </row>
        <row r="5044">
          <cell r="B5044">
            <v>0</v>
          </cell>
        </row>
        <row r="5045">
          <cell r="B5045">
            <v>0</v>
          </cell>
        </row>
        <row r="5046">
          <cell r="B5046">
            <v>0</v>
          </cell>
        </row>
        <row r="5047">
          <cell r="B5047">
            <v>0</v>
          </cell>
        </row>
        <row r="5048">
          <cell r="B5048">
            <v>0</v>
          </cell>
        </row>
        <row r="5049">
          <cell r="B5049">
            <v>0</v>
          </cell>
        </row>
        <row r="5050">
          <cell r="B5050">
            <v>0</v>
          </cell>
        </row>
        <row r="5051">
          <cell r="B5051">
            <v>0</v>
          </cell>
        </row>
        <row r="5052">
          <cell r="B5052">
            <v>0</v>
          </cell>
        </row>
        <row r="5053">
          <cell r="B5053">
            <v>0</v>
          </cell>
        </row>
        <row r="5054">
          <cell r="B5054">
            <v>0</v>
          </cell>
        </row>
        <row r="5055">
          <cell r="B5055">
            <v>0</v>
          </cell>
        </row>
        <row r="5056">
          <cell r="B5056">
            <v>0</v>
          </cell>
        </row>
        <row r="5057">
          <cell r="B5057">
            <v>0</v>
          </cell>
        </row>
        <row r="5058">
          <cell r="B5058">
            <v>0</v>
          </cell>
        </row>
        <row r="5059">
          <cell r="B5059">
            <v>0</v>
          </cell>
        </row>
        <row r="5060">
          <cell r="B5060">
            <v>0</v>
          </cell>
        </row>
        <row r="5061">
          <cell r="B5061">
            <v>0</v>
          </cell>
        </row>
        <row r="5062">
          <cell r="B5062">
            <v>0</v>
          </cell>
        </row>
        <row r="5063">
          <cell r="B5063">
            <v>0</v>
          </cell>
        </row>
        <row r="5064">
          <cell r="B5064">
            <v>0</v>
          </cell>
        </row>
        <row r="5065">
          <cell r="B5065">
            <v>0</v>
          </cell>
        </row>
        <row r="5066">
          <cell r="B5066">
            <v>0</v>
          </cell>
        </row>
        <row r="5067">
          <cell r="B5067">
            <v>0</v>
          </cell>
        </row>
        <row r="5068">
          <cell r="B5068">
            <v>0</v>
          </cell>
        </row>
        <row r="5069">
          <cell r="B5069">
            <v>0</v>
          </cell>
        </row>
        <row r="5070">
          <cell r="B5070">
            <v>0</v>
          </cell>
        </row>
        <row r="5071">
          <cell r="B5071">
            <v>0</v>
          </cell>
        </row>
        <row r="5072">
          <cell r="B5072">
            <v>0</v>
          </cell>
        </row>
        <row r="5073">
          <cell r="B5073">
            <v>0</v>
          </cell>
        </row>
        <row r="5074">
          <cell r="B5074">
            <v>0</v>
          </cell>
        </row>
        <row r="5075">
          <cell r="B5075">
            <v>0</v>
          </cell>
        </row>
        <row r="5076">
          <cell r="B5076">
            <v>0</v>
          </cell>
        </row>
        <row r="5077">
          <cell r="B5077">
            <v>0</v>
          </cell>
        </row>
        <row r="5078">
          <cell r="B5078">
            <v>0</v>
          </cell>
        </row>
        <row r="5079">
          <cell r="B5079">
            <v>0</v>
          </cell>
        </row>
        <row r="5080">
          <cell r="B5080">
            <v>0</v>
          </cell>
        </row>
        <row r="5081">
          <cell r="B5081">
            <v>0</v>
          </cell>
        </row>
        <row r="5082">
          <cell r="B5082">
            <v>0</v>
          </cell>
        </row>
        <row r="5083">
          <cell r="B5083">
            <v>0</v>
          </cell>
        </row>
        <row r="5084">
          <cell r="B5084">
            <v>0</v>
          </cell>
        </row>
        <row r="5085">
          <cell r="B5085">
            <v>0</v>
          </cell>
        </row>
        <row r="5086">
          <cell r="B5086">
            <v>0</v>
          </cell>
        </row>
        <row r="5087">
          <cell r="B5087">
            <v>0</v>
          </cell>
        </row>
        <row r="5088">
          <cell r="B5088">
            <v>0</v>
          </cell>
        </row>
        <row r="5089">
          <cell r="B5089">
            <v>0</v>
          </cell>
        </row>
        <row r="5090">
          <cell r="B5090">
            <v>0</v>
          </cell>
        </row>
        <row r="5091">
          <cell r="B5091">
            <v>0</v>
          </cell>
        </row>
        <row r="5092">
          <cell r="B5092">
            <v>0</v>
          </cell>
        </row>
        <row r="5093">
          <cell r="B5093">
            <v>0</v>
          </cell>
        </row>
        <row r="5094">
          <cell r="B5094">
            <v>0</v>
          </cell>
        </row>
        <row r="5095">
          <cell r="B5095">
            <v>0</v>
          </cell>
        </row>
        <row r="5096">
          <cell r="B5096">
            <v>0</v>
          </cell>
        </row>
        <row r="5097">
          <cell r="B5097">
            <v>0</v>
          </cell>
        </row>
        <row r="5098">
          <cell r="B5098">
            <v>0</v>
          </cell>
        </row>
        <row r="5099">
          <cell r="B5099">
            <v>0</v>
          </cell>
        </row>
        <row r="5100">
          <cell r="B5100">
            <v>0</v>
          </cell>
        </row>
        <row r="5101">
          <cell r="B5101">
            <v>0</v>
          </cell>
        </row>
        <row r="5102">
          <cell r="B5102">
            <v>0</v>
          </cell>
        </row>
        <row r="5103">
          <cell r="B5103">
            <v>0</v>
          </cell>
        </row>
        <row r="5104">
          <cell r="B5104">
            <v>0</v>
          </cell>
        </row>
        <row r="5105">
          <cell r="B5105">
            <v>0</v>
          </cell>
        </row>
        <row r="5106">
          <cell r="B5106">
            <v>0</v>
          </cell>
        </row>
        <row r="5107">
          <cell r="B5107">
            <v>0</v>
          </cell>
        </row>
        <row r="5108">
          <cell r="B5108">
            <v>0</v>
          </cell>
        </row>
        <row r="5109">
          <cell r="B5109">
            <v>0</v>
          </cell>
        </row>
        <row r="5110">
          <cell r="B5110">
            <v>0</v>
          </cell>
        </row>
        <row r="5111">
          <cell r="B5111">
            <v>0</v>
          </cell>
        </row>
        <row r="5112">
          <cell r="B5112">
            <v>0</v>
          </cell>
        </row>
        <row r="5113">
          <cell r="B5113">
            <v>0</v>
          </cell>
        </row>
        <row r="5114">
          <cell r="B5114">
            <v>0</v>
          </cell>
        </row>
        <row r="5115">
          <cell r="B5115">
            <v>0</v>
          </cell>
        </row>
        <row r="5116">
          <cell r="B5116">
            <v>0</v>
          </cell>
        </row>
        <row r="5117">
          <cell r="B5117">
            <v>0</v>
          </cell>
        </row>
        <row r="5118">
          <cell r="B5118">
            <v>0</v>
          </cell>
        </row>
        <row r="5119">
          <cell r="B5119">
            <v>0</v>
          </cell>
        </row>
        <row r="5120">
          <cell r="B5120">
            <v>0</v>
          </cell>
        </row>
        <row r="5121">
          <cell r="B5121">
            <v>0</v>
          </cell>
        </row>
        <row r="5122">
          <cell r="B5122">
            <v>0</v>
          </cell>
        </row>
        <row r="5123">
          <cell r="B5123">
            <v>0</v>
          </cell>
        </row>
        <row r="5124">
          <cell r="B5124">
            <v>0</v>
          </cell>
        </row>
        <row r="5125">
          <cell r="B5125">
            <v>0</v>
          </cell>
        </row>
        <row r="5126">
          <cell r="B5126">
            <v>0</v>
          </cell>
        </row>
        <row r="5127">
          <cell r="B5127">
            <v>0</v>
          </cell>
        </row>
        <row r="5128">
          <cell r="B5128">
            <v>0</v>
          </cell>
        </row>
        <row r="5129">
          <cell r="B5129">
            <v>0</v>
          </cell>
        </row>
        <row r="5130">
          <cell r="B5130">
            <v>0</v>
          </cell>
        </row>
        <row r="5131">
          <cell r="B5131">
            <v>0</v>
          </cell>
        </row>
        <row r="5132">
          <cell r="B5132">
            <v>0</v>
          </cell>
        </row>
        <row r="5133">
          <cell r="B5133">
            <v>0</v>
          </cell>
        </row>
        <row r="5134">
          <cell r="B5134">
            <v>0</v>
          </cell>
        </row>
        <row r="5135">
          <cell r="B5135">
            <v>0</v>
          </cell>
        </row>
        <row r="5136">
          <cell r="B5136">
            <v>0</v>
          </cell>
        </row>
        <row r="5137">
          <cell r="B5137">
            <v>0</v>
          </cell>
        </row>
        <row r="5138">
          <cell r="B5138">
            <v>0</v>
          </cell>
        </row>
        <row r="5139">
          <cell r="B5139">
            <v>0</v>
          </cell>
        </row>
        <row r="5140">
          <cell r="B5140">
            <v>0</v>
          </cell>
        </row>
        <row r="5141">
          <cell r="B5141">
            <v>0</v>
          </cell>
        </row>
        <row r="5142">
          <cell r="B5142">
            <v>0</v>
          </cell>
        </row>
        <row r="5143">
          <cell r="B5143">
            <v>0</v>
          </cell>
        </row>
        <row r="5144">
          <cell r="B5144">
            <v>0</v>
          </cell>
        </row>
        <row r="5145">
          <cell r="B5145">
            <v>0</v>
          </cell>
        </row>
        <row r="5146">
          <cell r="B5146">
            <v>0</v>
          </cell>
        </row>
        <row r="5147">
          <cell r="B5147">
            <v>0</v>
          </cell>
        </row>
        <row r="5148">
          <cell r="B5148">
            <v>0</v>
          </cell>
        </row>
        <row r="5149">
          <cell r="B5149">
            <v>0</v>
          </cell>
        </row>
        <row r="5150">
          <cell r="B5150">
            <v>0</v>
          </cell>
        </row>
        <row r="5151">
          <cell r="B5151">
            <v>0</v>
          </cell>
        </row>
        <row r="5152">
          <cell r="B5152">
            <v>0</v>
          </cell>
        </row>
        <row r="5153">
          <cell r="B5153">
            <v>0</v>
          </cell>
        </row>
        <row r="5154">
          <cell r="B5154">
            <v>0</v>
          </cell>
        </row>
        <row r="5155">
          <cell r="B5155">
            <v>0</v>
          </cell>
        </row>
        <row r="5156">
          <cell r="B5156">
            <v>0</v>
          </cell>
        </row>
        <row r="5157">
          <cell r="B5157">
            <v>0</v>
          </cell>
        </row>
        <row r="5158">
          <cell r="B5158">
            <v>0</v>
          </cell>
        </row>
        <row r="5159">
          <cell r="B5159">
            <v>0</v>
          </cell>
        </row>
        <row r="5160">
          <cell r="B5160">
            <v>0</v>
          </cell>
        </row>
        <row r="5161">
          <cell r="B5161">
            <v>0</v>
          </cell>
        </row>
        <row r="5162">
          <cell r="B5162">
            <v>0</v>
          </cell>
        </row>
        <row r="5163">
          <cell r="B5163">
            <v>0</v>
          </cell>
        </row>
        <row r="5164">
          <cell r="B5164">
            <v>0</v>
          </cell>
        </row>
        <row r="5165">
          <cell r="B5165">
            <v>0</v>
          </cell>
        </row>
        <row r="5166">
          <cell r="B5166">
            <v>0</v>
          </cell>
        </row>
        <row r="5167">
          <cell r="B5167">
            <v>0</v>
          </cell>
        </row>
        <row r="5168">
          <cell r="B5168">
            <v>0</v>
          </cell>
        </row>
        <row r="5169">
          <cell r="B5169">
            <v>0</v>
          </cell>
        </row>
        <row r="5170">
          <cell r="B5170">
            <v>0</v>
          </cell>
        </row>
        <row r="5171">
          <cell r="B5171">
            <v>0</v>
          </cell>
        </row>
        <row r="5172">
          <cell r="B5172">
            <v>0</v>
          </cell>
        </row>
        <row r="5173">
          <cell r="B5173">
            <v>0</v>
          </cell>
        </row>
        <row r="5174">
          <cell r="B5174">
            <v>0</v>
          </cell>
        </row>
        <row r="5175">
          <cell r="B5175">
            <v>0</v>
          </cell>
        </row>
        <row r="5176">
          <cell r="B5176">
            <v>0</v>
          </cell>
        </row>
        <row r="5177">
          <cell r="B5177">
            <v>0</v>
          </cell>
        </row>
        <row r="5178">
          <cell r="B5178">
            <v>0</v>
          </cell>
        </row>
        <row r="5179">
          <cell r="B5179">
            <v>0</v>
          </cell>
        </row>
        <row r="5180">
          <cell r="B5180">
            <v>0</v>
          </cell>
        </row>
        <row r="5181">
          <cell r="B5181">
            <v>0</v>
          </cell>
        </row>
        <row r="5182">
          <cell r="B5182">
            <v>0</v>
          </cell>
        </row>
        <row r="5183">
          <cell r="B5183">
            <v>0</v>
          </cell>
        </row>
        <row r="5184">
          <cell r="B5184">
            <v>0</v>
          </cell>
        </row>
        <row r="5185">
          <cell r="B5185">
            <v>0</v>
          </cell>
        </row>
        <row r="5186">
          <cell r="B5186">
            <v>0</v>
          </cell>
        </row>
        <row r="5187">
          <cell r="B5187">
            <v>0</v>
          </cell>
        </row>
        <row r="5188">
          <cell r="B5188">
            <v>0</v>
          </cell>
        </row>
        <row r="5189">
          <cell r="B5189">
            <v>0</v>
          </cell>
        </row>
        <row r="5190">
          <cell r="B5190">
            <v>0</v>
          </cell>
        </row>
        <row r="5191">
          <cell r="B5191">
            <v>0</v>
          </cell>
        </row>
        <row r="5192">
          <cell r="B5192">
            <v>0</v>
          </cell>
        </row>
        <row r="5193">
          <cell r="B5193">
            <v>0</v>
          </cell>
        </row>
        <row r="5194">
          <cell r="B5194">
            <v>0</v>
          </cell>
        </row>
        <row r="5195">
          <cell r="B5195">
            <v>0</v>
          </cell>
        </row>
        <row r="5196">
          <cell r="B5196">
            <v>0</v>
          </cell>
        </row>
        <row r="5197">
          <cell r="B5197">
            <v>0</v>
          </cell>
        </row>
        <row r="5198">
          <cell r="B5198">
            <v>0</v>
          </cell>
        </row>
        <row r="5199">
          <cell r="B5199">
            <v>0</v>
          </cell>
        </row>
        <row r="5200">
          <cell r="B5200">
            <v>0</v>
          </cell>
        </row>
        <row r="5201">
          <cell r="B5201">
            <v>0</v>
          </cell>
        </row>
        <row r="5202">
          <cell r="B5202">
            <v>0</v>
          </cell>
        </row>
        <row r="5203">
          <cell r="B5203">
            <v>0</v>
          </cell>
        </row>
        <row r="5204">
          <cell r="B5204">
            <v>0</v>
          </cell>
        </row>
        <row r="5205">
          <cell r="B5205">
            <v>0</v>
          </cell>
        </row>
        <row r="5206">
          <cell r="B5206">
            <v>0</v>
          </cell>
        </row>
        <row r="5207">
          <cell r="B5207">
            <v>0</v>
          </cell>
        </row>
        <row r="5208">
          <cell r="B5208">
            <v>0</v>
          </cell>
        </row>
        <row r="5209">
          <cell r="B5209">
            <v>0</v>
          </cell>
        </row>
        <row r="5210">
          <cell r="B5210">
            <v>0</v>
          </cell>
        </row>
        <row r="5211">
          <cell r="B5211">
            <v>0</v>
          </cell>
        </row>
        <row r="5212">
          <cell r="B5212">
            <v>0</v>
          </cell>
        </row>
        <row r="5213">
          <cell r="B5213">
            <v>0</v>
          </cell>
        </row>
        <row r="5214">
          <cell r="B5214">
            <v>0</v>
          </cell>
        </row>
        <row r="5215">
          <cell r="B5215">
            <v>0</v>
          </cell>
        </row>
        <row r="5216">
          <cell r="B5216">
            <v>0</v>
          </cell>
        </row>
        <row r="5217">
          <cell r="B5217">
            <v>0</v>
          </cell>
        </row>
        <row r="5218">
          <cell r="B5218">
            <v>0</v>
          </cell>
        </row>
        <row r="5219">
          <cell r="B5219">
            <v>0</v>
          </cell>
        </row>
        <row r="5220">
          <cell r="B5220">
            <v>0</v>
          </cell>
        </row>
        <row r="5221">
          <cell r="B5221">
            <v>0</v>
          </cell>
        </row>
        <row r="5222">
          <cell r="B5222">
            <v>0</v>
          </cell>
        </row>
        <row r="5223">
          <cell r="B5223">
            <v>0</v>
          </cell>
        </row>
        <row r="5224">
          <cell r="B5224">
            <v>0</v>
          </cell>
        </row>
        <row r="5225">
          <cell r="B5225">
            <v>0</v>
          </cell>
        </row>
        <row r="5226">
          <cell r="B5226">
            <v>0</v>
          </cell>
        </row>
        <row r="5227">
          <cell r="B5227">
            <v>0</v>
          </cell>
        </row>
        <row r="5228">
          <cell r="B5228">
            <v>0</v>
          </cell>
        </row>
        <row r="5229">
          <cell r="B5229">
            <v>0</v>
          </cell>
        </row>
        <row r="5230">
          <cell r="B5230">
            <v>0</v>
          </cell>
        </row>
        <row r="5231">
          <cell r="B5231">
            <v>0</v>
          </cell>
        </row>
        <row r="5232">
          <cell r="B5232">
            <v>0</v>
          </cell>
        </row>
        <row r="5233">
          <cell r="B5233">
            <v>0</v>
          </cell>
        </row>
        <row r="5234">
          <cell r="B5234">
            <v>0</v>
          </cell>
        </row>
        <row r="5235">
          <cell r="B5235">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0"/>
  <sheetViews>
    <sheetView workbookViewId="0">
      <pane ySplit="1" topLeftCell="A11" activePane="bottomLeft" state="frozen"/>
      <selection pane="bottomLeft" activeCell="L35" sqref="L35"/>
    </sheetView>
  </sheetViews>
  <sheetFormatPr defaultRowHeight="12.75"/>
  <cols>
    <col min="1" max="1" width="39.7109375" style="248" customWidth="1"/>
    <col min="2" max="2" width="12.28515625" style="247" customWidth="1"/>
    <col min="3" max="3" width="11.42578125" style="247" customWidth="1"/>
    <col min="4" max="4" width="12.28515625" style="247" customWidth="1"/>
    <col min="5" max="5" width="9.5703125" style="247" customWidth="1"/>
    <col min="6" max="8" width="9.28515625" style="247" customWidth="1"/>
    <col min="9" max="9" width="4.42578125" style="248" customWidth="1"/>
    <col min="10" max="10" width="25.5703125" style="248" customWidth="1"/>
    <col min="11" max="11" width="11.7109375" style="248" customWidth="1"/>
    <col min="12" max="12" width="2" style="248" customWidth="1"/>
    <col min="13" max="13" width="9.7109375" style="247" customWidth="1"/>
    <col min="14" max="14" width="8.42578125" style="248" customWidth="1"/>
    <col min="15" max="15" width="10.5703125" style="247" customWidth="1"/>
    <col min="16" max="16" width="9.140625" style="248"/>
    <col min="17" max="17" width="9.140625" style="248" customWidth="1"/>
    <col min="18" max="16384" width="9.140625" style="248"/>
  </cols>
  <sheetData>
    <row r="1" spans="1:19" ht="38.25">
      <c r="A1" s="345" t="s">
        <v>0</v>
      </c>
      <c r="B1" s="298" t="s">
        <v>1</v>
      </c>
      <c r="C1" s="354" t="s">
        <v>2</v>
      </c>
      <c r="D1" s="298" t="s">
        <v>3</v>
      </c>
      <c r="E1" s="298" t="s">
        <v>4</v>
      </c>
      <c r="F1" s="298" t="s">
        <v>5</v>
      </c>
      <c r="G1" s="298" t="s">
        <v>6</v>
      </c>
      <c r="H1" s="298" t="s">
        <v>7</v>
      </c>
      <c r="I1" s="297"/>
      <c r="J1" s="297"/>
      <c r="K1" s="297"/>
      <c r="O1" s="298" t="s">
        <v>1</v>
      </c>
      <c r="P1" s="359" t="s">
        <v>4</v>
      </c>
      <c r="Q1" s="298" t="s">
        <v>5</v>
      </c>
    </row>
    <row r="2" spans="1:19">
      <c r="A2" s="249" t="s">
        <v>8</v>
      </c>
      <c r="B2" s="250"/>
      <c r="C2" s="250"/>
      <c r="D2" s="250"/>
      <c r="E2" s="250"/>
      <c r="F2" s="250"/>
      <c r="G2" s="250"/>
      <c r="H2" s="250"/>
      <c r="J2" s="249" t="s">
        <v>9</v>
      </c>
      <c r="K2" s="251"/>
      <c r="L2" s="251"/>
      <c r="M2" s="250"/>
      <c r="N2" s="251"/>
      <c r="O2" s="250"/>
      <c r="P2" s="251"/>
      <c r="Q2" s="251"/>
    </row>
    <row r="3" spans="1:19">
      <c r="A3" s="251" t="s">
        <v>10</v>
      </c>
      <c r="B3" s="250">
        <f>B16</f>
        <v>15000</v>
      </c>
      <c r="C3" s="250">
        <f>C16</f>
        <v>3000</v>
      </c>
      <c r="D3" s="250">
        <f>B3+C3</f>
        <v>18000</v>
      </c>
      <c r="E3" s="250">
        <f>E16</f>
        <v>18000</v>
      </c>
      <c r="F3" s="250">
        <f>D3-E3</f>
        <v>0</v>
      </c>
      <c r="G3" s="250">
        <f>G16</f>
        <v>52</v>
      </c>
      <c r="H3" s="250">
        <f>H16</f>
        <v>4215</v>
      </c>
      <c r="J3" s="249" t="s">
        <v>11</v>
      </c>
      <c r="K3" s="251"/>
      <c r="L3" s="251"/>
      <c r="M3" s="250"/>
      <c r="N3" s="251"/>
      <c r="O3" s="250">
        <v>95000</v>
      </c>
      <c r="P3" s="342">
        <f>O3</f>
        <v>95000</v>
      </c>
      <c r="Q3" s="342">
        <f>P3-O3</f>
        <v>0</v>
      </c>
    </row>
    <row r="4" spans="1:19">
      <c r="A4" s="251" t="s">
        <v>12</v>
      </c>
      <c r="B4" s="250">
        <f>B25</f>
        <v>160770</v>
      </c>
      <c r="C4" s="250">
        <f>C25</f>
        <v>23000</v>
      </c>
      <c r="D4" s="250">
        <f>B4+C4-190</f>
        <v>183580</v>
      </c>
      <c r="E4" s="250">
        <f>E25</f>
        <v>183580</v>
      </c>
      <c r="F4" s="250">
        <f>D4-E4</f>
        <v>0</v>
      </c>
      <c r="G4" s="250">
        <f>G25</f>
        <v>0</v>
      </c>
      <c r="H4" s="250">
        <f>H25</f>
        <v>17795</v>
      </c>
      <c r="J4" s="249" t="s">
        <v>13</v>
      </c>
      <c r="K4" s="251"/>
      <c r="L4" s="251"/>
      <c r="M4" s="250"/>
      <c r="N4" s="251"/>
      <c r="O4" s="250">
        <v>0</v>
      </c>
      <c r="P4" s="342">
        <f>O4</f>
        <v>0</v>
      </c>
      <c r="Q4" s="342">
        <f t="shared" ref="Q4:Q7" si="0">P4-O4</f>
        <v>0</v>
      </c>
    </row>
    <row r="5" spans="1:19">
      <c r="A5" s="251" t="s">
        <v>14</v>
      </c>
      <c r="B5" s="250">
        <f>B32</f>
        <v>157495</v>
      </c>
      <c r="C5" s="250">
        <f>C32</f>
        <v>9000</v>
      </c>
      <c r="D5" s="250">
        <f t="shared" ref="D5:D6" si="1">B5+C5</f>
        <v>166495</v>
      </c>
      <c r="E5" s="250">
        <f>E32</f>
        <v>166495</v>
      </c>
      <c r="F5" s="250">
        <f t="shared" ref="F5:F7" si="2">D5-E5</f>
        <v>0</v>
      </c>
      <c r="G5" s="250">
        <f>G28</f>
        <v>2725.63</v>
      </c>
      <c r="H5" s="250">
        <f>H32</f>
        <v>22814.25</v>
      </c>
      <c r="J5" s="249" t="s">
        <v>15</v>
      </c>
      <c r="K5" s="251"/>
      <c r="L5" s="251"/>
      <c r="M5" s="250"/>
      <c r="N5" s="251"/>
      <c r="O5" s="250">
        <v>15000</v>
      </c>
      <c r="P5" s="342">
        <v>15000</v>
      </c>
      <c r="Q5" s="342">
        <f t="shared" si="0"/>
        <v>0</v>
      </c>
    </row>
    <row r="6" spans="1:19">
      <c r="A6" s="251" t="s">
        <v>16</v>
      </c>
      <c r="B6" s="250">
        <f>B44</f>
        <v>16500</v>
      </c>
      <c r="C6" s="250">
        <f>C44</f>
        <v>0</v>
      </c>
      <c r="D6" s="250">
        <f t="shared" si="1"/>
        <v>16500</v>
      </c>
      <c r="E6" s="250">
        <f t="shared" ref="E6:E7" si="3">D6</f>
        <v>16500</v>
      </c>
      <c r="F6" s="250">
        <f t="shared" si="2"/>
        <v>0</v>
      </c>
      <c r="G6" s="250">
        <f>G44</f>
        <v>76</v>
      </c>
      <c r="H6" s="250">
        <f>H44</f>
        <v>1078</v>
      </c>
      <c r="J6" s="249" t="s">
        <v>17</v>
      </c>
      <c r="K6" s="251"/>
      <c r="L6" s="251"/>
      <c r="M6" s="250"/>
      <c r="N6" s="251"/>
      <c r="O6" s="250">
        <f>269000-42750</f>
        <v>226250</v>
      </c>
      <c r="P6" s="342">
        <f>O6</f>
        <v>226250</v>
      </c>
      <c r="Q6" s="342">
        <f t="shared" si="0"/>
        <v>0</v>
      </c>
      <c r="S6" s="429" t="s">
        <v>18</v>
      </c>
    </row>
    <row r="7" spans="1:19">
      <c r="A7" s="251" t="s">
        <v>19</v>
      </c>
      <c r="B7" s="250">
        <f>(B4*0.03)</f>
        <v>4823.0999999999995</v>
      </c>
      <c r="C7" s="250"/>
      <c r="D7" s="250">
        <v>4823</v>
      </c>
      <c r="E7" s="250">
        <f t="shared" si="3"/>
        <v>4823</v>
      </c>
      <c r="F7" s="250">
        <f t="shared" si="2"/>
        <v>0</v>
      </c>
      <c r="G7" s="250"/>
      <c r="H7" s="250"/>
      <c r="J7" s="249" t="s">
        <v>20</v>
      </c>
      <c r="K7" s="251"/>
      <c r="L7" s="251"/>
      <c r="M7" s="250"/>
      <c r="N7" s="251"/>
      <c r="O7" s="250">
        <f>O24</f>
        <v>53148</v>
      </c>
      <c r="P7" s="342">
        <f>P24</f>
        <v>56202.864583333336</v>
      </c>
      <c r="Q7" s="342">
        <f t="shared" si="0"/>
        <v>3054.8645833333358</v>
      </c>
    </row>
    <row r="8" spans="1:19" ht="13.5" thickBot="1">
      <c r="A8" s="252" t="s">
        <v>21</v>
      </c>
      <c r="B8" s="253">
        <f>SUM(B3:B7)</f>
        <v>354588.1</v>
      </c>
      <c r="C8" s="341">
        <f>SUM(C3:C7)</f>
        <v>35000</v>
      </c>
      <c r="D8" s="253">
        <f>SUM(D3:D7)</f>
        <v>389398</v>
      </c>
      <c r="E8" s="341">
        <f>SUM(E3:E7)</f>
        <v>389398</v>
      </c>
      <c r="F8" s="341">
        <f t="shared" ref="F8" si="4">SUM(F3:F7)</f>
        <v>0</v>
      </c>
      <c r="G8" s="341">
        <f t="shared" ref="G8" si="5">SUM(G3:G7)</f>
        <v>2853.63</v>
      </c>
      <c r="H8" s="341">
        <f t="shared" ref="H8" si="6">SUM(H3:H7)</f>
        <v>45902.25</v>
      </c>
      <c r="J8" s="252" t="s">
        <v>22</v>
      </c>
      <c r="K8" s="252"/>
      <c r="L8" s="252"/>
      <c r="M8" s="253"/>
      <c r="N8" s="252"/>
      <c r="O8" s="253">
        <f>SUM(O3:O7)</f>
        <v>389398</v>
      </c>
      <c r="P8" s="348">
        <f>SUM(P3:P7)</f>
        <v>392452.86458333331</v>
      </c>
      <c r="Q8" s="348">
        <f t="shared" ref="Q8" si="7">SUM(Q3:Q7)</f>
        <v>3054.8645833333358</v>
      </c>
    </row>
    <row r="9" spans="1:19" s="256" customFormat="1" ht="13.5" thickBot="1">
      <c r="A9" s="254" t="s">
        <v>23</v>
      </c>
      <c r="B9" s="255">
        <f>O8-B8</f>
        <v>34809.900000000023</v>
      </c>
      <c r="C9" s="263"/>
      <c r="D9" s="356">
        <f>O8-D8</f>
        <v>0</v>
      </c>
      <c r="E9" s="344">
        <f>P8-E8</f>
        <v>3054.8645833333139</v>
      </c>
      <c r="F9" s="263"/>
      <c r="G9" s="263"/>
      <c r="H9" s="263"/>
      <c r="J9" s="257" t="s">
        <v>24</v>
      </c>
      <c r="K9" s="258"/>
      <c r="L9" s="258"/>
      <c r="M9" s="259"/>
      <c r="N9" s="258"/>
      <c r="O9" s="260">
        <f>O6/O8</f>
        <v>0.58102506946620169</v>
      </c>
      <c r="P9" s="353">
        <f>P6/P8</f>
        <v>0.57650235332135824</v>
      </c>
      <c r="Q9" s="350"/>
    </row>
    <row r="10" spans="1:19" s="256" customFormat="1" ht="13.5" thickBot="1">
      <c r="A10" s="254" t="s">
        <v>25</v>
      </c>
      <c r="B10" s="255">
        <f>B8-O7</f>
        <v>301440.09999999998</v>
      </c>
      <c r="C10" s="263"/>
      <c r="D10" s="343">
        <f>D8-O7</f>
        <v>336250</v>
      </c>
      <c r="E10" s="343">
        <f>E8-P7</f>
        <v>333195.13541666669</v>
      </c>
      <c r="F10" s="263"/>
      <c r="G10" s="263"/>
      <c r="H10" s="263"/>
      <c r="J10" s="254"/>
      <c r="K10" s="258"/>
      <c r="L10" s="258"/>
      <c r="M10" s="259"/>
      <c r="N10" s="258"/>
      <c r="O10" s="261"/>
      <c r="P10" s="352"/>
      <c r="Q10" s="351"/>
      <c r="R10" s="448"/>
    </row>
    <row r="11" spans="1:19" s="256" customFormat="1">
      <c r="A11" s="262"/>
      <c r="B11" s="263"/>
      <c r="C11" s="263"/>
      <c r="D11" s="263"/>
      <c r="E11" s="263"/>
      <c r="F11" s="263"/>
      <c r="G11" s="263"/>
      <c r="H11" s="263"/>
      <c r="J11" s="248"/>
      <c r="K11" s="248"/>
      <c r="L11" s="248"/>
      <c r="M11" s="247"/>
      <c r="N11" s="248"/>
      <c r="O11" s="247"/>
    </row>
    <row r="12" spans="1:19">
      <c r="N12" s="451"/>
      <c r="O12" s="334"/>
    </row>
    <row r="13" spans="1:19">
      <c r="A13" s="264" t="s">
        <v>10</v>
      </c>
      <c r="B13" s="265"/>
      <c r="C13" s="265"/>
      <c r="D13" s="265"/>
      <c r="E13" s="265"/>
      <c r="F13" s="265"/>
      <c r="G13" s="265"/>
      <c r="H13" s="265"/>
    </row>
    <row r="14" spans="1:19">
      <c r="A14" s="266" t="s">
        <v>26</v>
      </c>
      <c r="B14" s="267">
        <v>10000</v>
      </c>
      <c r="C14" s="267">
        <v>3000</v>
      </c>
      <c r="D14" s="267">
        <f>B14+C14</f>
        <v>13000</v>
      </c>
      <c r="E14" s="267">
        <f>D14</f>
        <v>13000</v>
      </c>
      <c r="F14" s="267">
        <f>D14-E14</f>
        <v>0</v>
      </c>
      <c r="G14" s="267">
        <f>'Budget Forecast'!F27</f>
        <v>52</v>
      </c>
      <c r="H14" s="267">
        <f>'Budget Forecast'!E27</f>
        <v>1545</v>
      </c>
      <c r="I14" s="248" t="s">
        <v>27</v>
      </c>
    </row>
    <row r="15" spans="1:19">
      <c r="A15" s="266" t="s">
        <v>28</v>
      </c>
      <c r="B15" s="267">
        <v>5000</v>
      </c>
      <c r="C15" s="267"/>
      <c r="D15" s="267">
        <f>B15</f>
        <v>5000</v>
      </c>
      <c r="E15" s="267">
        <f>D15</f>
        <v>5000</v>
      </c>
      <c r="F15" s="267">
        <f>D15-E15</f>
        <v>0</v>
      </c>
      <c r="G15" s="267">
        <f>'Budget Forecast'!F28</f>
        <v>0</v>
      </c>
      <c r="H15" s="267">
        <f>'Budget Forecast'!E28</f>
        <v>2670</v>
      </c>
      <c r="I15" s="248" t="s">
        <v>27</v>
      </c>
    </row>
    <row r="16" spans="1:19">
      <c r="A16" s="268" t="s">
        <v>29</v>
      </c>
      <c r="B16" s="269">
        <f>SUM(B14:B15)</f>
        <v>15000</v>
      </c>
      <c r="C16" s="269">
        <f>SUM(C14:C15)</f>
        <v>3000</v>
      </c>
      <c r="D16" s="269">
        <f>SUM(D14:D15)</f>
        <v>18000</v>
      </c>
      <c r="E16" s="269">
        <f t="shared" ref="E16:F16" si="8">SUM(E14:E15)</f>
        <v>18000</v>
      </c>
      <c r="F16" s="269">
        <f t="shared" si="8"/>
        <v>0</v>
      </c>
      <c r="G16" s="269">
        <f t="shared" ref="G16" si="9">SUM(G14:G15)</f>
        <v>52</v>
      </c>
      <c r="H16" s="269">
        <f t="shared" ref="H16" si="10">SUM(H14:H15)</f>
        <v>4215</v>
      </c>
    </row>
    <row r="17" spans="1:17">
      <c r="O17" s="467" t="s">
        <v>30</v>
      </c>
      <c r="P17" s="467" t="s">
        <v>31</v>
      </c>
    </row>
    <row r="18" spans="1:17">
      <c r="A18" s="270" t="s">
        <v>32</v>
      </c>
      <c r="B18" s="271"/>
      <c r="C18" s="271"/>
      <c r="D18" s="271"/>
      <c r="E18" s="271"/>
      <c r="F18" s="271"/>
      <c r="G18" s="271"/>
      <c r="H18" s="271"/>
      <c r="J18" s="272" t="s">
        <v>33</v>
      </c>
      <c r="K18" s="575" t="s">
        <v>34</v>
      </c>
      <c r="L18" s="273"/>
      <c r="M18" s="274"/>
      <c r="N18" s="575" t="s">
        <v>35</v>
      </c>
      <c r="O18" s="577" t="s">
        <v>36</v>
      </c>
      <c r="P18" s="577" t="s">
        <v>36</v>
      </c>
      <c r="Q18" s="273" t="s">
        <v>37</v>
      </c>
    </row>
    <row r="19" spans="1:17">
      <c r="A19" s="275" t="s">
        <v>38</v>
      </c>
      <c r="B19" s="271"/>
      <c r="C19" s="271"/>
      <c r="D19" s="271"/>
      <c r="E19" s="271"/>
      <c r="F19" s="271"/>
      <c r="G19" s="271"/>
      <c r="H19" s="271"/>
      <c r="J19" s="273" t="s">
        <v>39</v>
      </c>
      <c r="K19" s="576"/>
      <c r="L19" s="273"/>
      <c r="M19" s="274" t="s">
        <v>40</v>
      </c>
      <c r="N19" s="576"/>
      <c r="O19" s="576"/>
      <c r="P19" s="576"/>
      <c r="Q19" s="273"/>
    </row>
    <row r="20" spans="1:17">
      <c r="A20" s="275" t="s">
        <v>41</v>
      </c>
      <c r="B20" s="271">
        <f>'[1]Feb Festival Programme'!$C$53</f>
        <v>22050</v>
      </c>
      <c r="C20" s="271"/>
      <c r="D20" s="271">
        <f>B20+C20</f>
        <v>22050</v>
      </c>
      <c r="E20" s="271">
        <f>D20</f>
        <v>22050</v>
      </c>
      <c r="F20" s="271">
        <f>D20-E20</f>
        <v>0</v>
      </c>
      <c r="G20" s="271">
        <f>'Budget Forecast'!F8</f>
        <v>0</v>
      </c>
      <c r="H20" s="271">
        <f>'Budget Forecast'!E8+'Budget Forecast'!E13</f>
        <v>17795</v>
      </c>
      <c r="I20" s="248" t="s">
        <v>42</v>
      </c>
      <c r="J20" s="273" t="s">
        <v>41</v>
      </c>
      <c r="K20" s="273">
        <f>'[1]Feb Box Office Projection'!$B$37</f>
        <v>21</v>
      </c>
      <c r="L20" s="276"/>
      <c r="M20" s="274">
        <f>'[1]Feb Box Office Projection'!$G$37</f>
        <v>1990</v>
      </c>
      <c r="N20" s="273"/>
      <c r="O20" s="274">
        <v>7758</v>
      </c>
      <c r="P20" s="299">
        <f>'Feb 17'!AB29</f>
        <v>11225.052083333334</v>
      </c>
      <c r="Q20" s="300">
        <f>P20-O20</f>
        <v>3467.0520833333339</v>
      </c>
    </row>
    <row r="21" spans="1:17">
      <c r="A21" s="275" t="s">
        <v>43</v>
      </c>
      <c r="B21" s="271">
        <f>'[1]May Festival Programme'!$C$21</f>
        <v>40800</v>
      </c>
      <c r="C21" s="271">
        <f>7500+2500</f>
        <v>10000</v>
      </c>
      <c r="D21" s="271">
        <f>B21+C21-95</f>
        <v>50705</v>
      </c>
      <c r="E21" s="271">
        <f>D21</f>
        <v>50705</v>
      </c>
      <c r="F21" s="271">
        <f t="shared" ref="F21:F23" si="11">D21-E21</f>
        <v>0</v>
      </c>
      <c r="G21" s="271">
        <f>'Budget Forecast'!F9</f>
        <v>0</v>
      </c>
      <c r="H21" s="271">
        <f>'Budget Forecast'!E9</f>
        <v>0</v>
      </c>
      <c r="I21" s="248" t="s">
        <v>42</v>
      </c>
      <c r="J21" s="273" t="s">
        <v>43</v>
      </c>
      <c r="K21" s="277">
        <f>'[1]May Box Office Projection'!$B$40</f>
        <v>24</v>
      </c>
      <c r="L21" s="276"/>
      <c r="M21" s="274">
        <f>'[1]May Box Office Projection'!$G$40</f>
        <v>3120</v>
      </c>
      <c r="N21" s="273"/>
      <c r="O21" s="274">
        <v>13350</v>
      </c>
      <c r="P21" s="299">
        <f>'May 17'!AB29</f>
        <v>12937.8125</v>
      </c>
      <c r="Q21" s="300">
        <f t="shared" ref="Q21:Q23" si="12">P21-O21</f>
        <v>-412.1875</v>
      </c>
    </row>
    <row r="22" spans="1:17">
      <c r="A22" s="275" t="s">
        <v>44</v>
      </c>
      <c r="B22" s="271">
        <f>B21*1.2</f>
        <v>48960</v>
      </c>
      <c r="C22" s="271">
        <f>7500+3000</f>
        <v>10500</v>
      </c>
      <c r="D22" s="271">
        <f>B22+C22-95</f>
        <v>59365</v>
      </c>
      <c r="E22" s="271">
        <f>D22</f>
        <v>59365</v>
      </c>
      <c r="F22" s="271">
        <f t="shared" si="11"/>
        <v>0</v>
      </c>
      <c r="G22" s="271">
        <f>'Budget Forecast'!F10</f>
        <v>0</v>
      </c>
      <c r="H22" s="271">
        <f>'Budget Forecast'!E10</f>
        <v>0</v>
      </c>
      <c r="I22" s="248" t="s">
        <v>42</v>
      </c>
      <c r="J22" s="273" t="s">
        <v>44</v>
      </c>
      <c r="K22" s="277">
        <f>K21*1.2</f>
        <v>28.799999999999997</v>
      </c>
      <c r="L22" s="276"/>
      <c r="M22" s="274">
        <f>M21*1.2</f>
        <v>3744</v>
      </c>
      <c r="N22" s="273"/>
      <c r="O22" s="274">
        <f>+O21*1.2</f>
        <v>16020</v>
      </c>
      <c r="P22" s="300">
        <f>O22</f>
        <v>16020</v>
      </c>
      <c r="Q22" s="300">
        <f t="shared" si="12"/>
        <v>0</v>
      </c>
    </row>
    <row r="23" spans="1:17">
      <c r="A23" s="275" t="s">
        <v>45</v>
      </c>
      <c r="B23" s="271">
        <f>B21*1.2</f>
        <v>48960</v>
      </c>
      <c r="C23" s="271">
        <f>2500</f>
        <v>2500</v>
      </c>
      <c r="D23" s="271">
        <f t="shared" ref="D23" si="13">B23+C23</f>
        <v>51460</v>
      </c>
      <c r="E23" s="271">
        <f>D23</f>
        <v>51460</v>
      </c>
      <c r="F23" s="271">
        <f t="shared" si="11"/>
        <v>0</v>
      </c>
      <c r="G23" s="271">
        <f>'Budget Forecast'!F11</f>
        <v>0</v>
      </c>
      <c r="H23" s="271">
        <f>'Budget Forecast'!E11</f>
        <v>0</v>
      </c>
      <c r="I23" s="248" t="s">
        <v>42</v>
      </c>
      <c r="J23" s="273" t="s">
        <v>45</v>
      </c>
      <c r="K23" s="277">
        <f>K21*1.2</f>
        <v>28.799999999999997</v>
      </c>
      <c r="L23" s="276"/>
      <c r="M23" s="274">
        <f>M21*1.2</f>
        <v>3744</v>
      </c>
      <c r="N23" s="273"/>
      <c r="O23" s="274">
        <f>O21*1.2</f>
        <v>16020</v>
      </c>
      <c r="P23" s="300">
        <f>O23</f>
        <v>16020</v>
      </c>
      <c r="Q23" s="300">
        <f t="shared" si="12"/>
        <v>0</v>
      </c>
    </row>
    <row r="24" spans="1:17" ht="13.5" thickBot="1">
      <c r="A24" s="361" t="s">
        <v>46</v>
      </c>
      <c r="B24" s="360"/>
      <c r="C24" s="360"/>
      <c r="D24" s="360"/>
      <c r="E24" s="360"/>
      <c r="F24" s="271"/>
      <c r="G24" s="271">
        <f>'Budget Forecast'!F12</f>
        <v>0</v>
      </c>
      <c r="H24" s="271">
        <f>'Budget Forecast'!E12</f>
        <v>0</v>
      </c>
      <c r="J24" s="279" t="s">
        <v>47</v>
      </c>
      <c r="K24" s="279">
        <f>SUM(K20:K23)</f>
        <v>102.6</v>
      </c>
      <c r="L24" s="279"/>
      <c r="M24" s="280">
        <f>SUM(M20:M23)</f>
        <v>12598</v>
      </c>
      <c r="N24" s="279"/>
      <c r="O24" s="280">
        <f>SUM(O20:O23)</f>
        <v>53148</v>
      </c>
      <c r="P24" s="280">
        <f t="shared" ref="P24:Q24" si="14">SUM(P20:P23)</f>
        <v>56202.864583333336</v>
      </c>
      <c r="Q24" s="280">
        <f t="shared" si="14"/>
        <v>3054.8645833333339</v>
      </c>
    </row>
    <row r="25" spans="1:17" s="256" customFormat="1">
      <c r="A25" s="278" t="s">
        <v>48</v>
      </c>
      <c r="B25" s="357">
        <f>SUM(B20:B24)</f>
        <v>160770</v>
      </c>
      <c r="C25" s="357">
        <f>SUM(C20:C23)</f>
        <v>23000</v>
      </c>
      <c r="D25" s="357">
        <f>SUM(D20:D24)</f>
        <v>183580</v>
      </c>
      <c r="E25" s="357">
        <f>SUM(E20:E23)</f>
        <v>183580</v>
      </c>
      <c r="F25" s="357">
        <f>SUM(F20:F23)</f>
        <v>0</v>
      </c>
      <c r="G25" s="357">
        <f>SUM(G20:G23)</f>
        <v>0</v>
      </c>
      <c r="H25" s="357">
        <f>SUM(H20:H23)</f>
        <v>17795</v>
      </c>
      <c r="M25" s="281"/>
      <c r="O25" s="281"/>
    </row>
    <row r="26" spans="1:17" s="256" customFormat="1">
      <c r="B26" s="281"/>
      <c r="C26" s="281"/>
      <c r="D26" s="281"/>
      <c r="E26" s="281"/>
      <c r="F26" s="281"/>
      <c r="G26" s="281"/>
      <c r="H26" s="281"/>
      <c r="M26" s="281"/>
      <c r="O26" s="281"/>
    </row>
    <row r="27" spans="1:17" s="256" customFormat="1">
      <c r="A27" s="282" t="s">
        <v>49</v>
      </c>
      <c r="B27" s="283"/>
      <c r="C27" s="283"/>
      <c r="D27" s="283"/>
      <c r="E27" s="283"/>
      <c r="F27" s="283"/>
      <c r="G27" s="283"/>
      <c r="H27" s="283"/>
      <c r="M27" s="281"/>
      <c r="N27" s="330"/>
      <c r="O27" s="281"/>
    </row>
    <row r="28" spans="1:17" s="256" customFormat="1">
      <c r="A28" s="284" t="s">
        <v>41</v>
      </c>
      <c r="B28" s="283">
        <f>'Area Festivals'!H97</f>
        <v>26340</v>
      </c>
      <c r="C28" s="283">
        <v>1000</v>
      </c>
      <c r="D28" s="283">
        <f>B28+C28</f>
        <v>27340</v>
      </c>
      <c r="E28" s="283">
        <f>D28</f>
        <v>27340</v>
      </c>
      <c r="F28" s="283">
        <f>D28-E28</f>
        <v>0</v>
      </c>
      <c r="G28" s="283">
        <f>'Budget Forecast'!F7+SUM('Budget Forecast'!F14:F25)+SUM('Budget Forecast'!F29:F33)</f>
        <v>2725.63</v>
      </c>
      <c r="H28" s="283">
        <f>'Budget Forecast'!E7+SUM('Budget Forecast'!E14:E25)+SUM('Budget Forecast'!E29:E33)</f>
        <v>22814.25</v>
      </c>
      <c r="M28" s="281"/>
      <c r="N28" s="331"/>
      <c r="O28" s="281"/>
    </row>
    <row r="29" spans="1:17" s="256" customFormat="1">
      <c r="A29" s="284" t="s">
        <v>43</v>
      </c>
      <c r="B29" s="283">
        <f>'Area Festivals'!L97</f>
        <v>36775</v>
      </c>
      <c r="C29" s="283">
        <v>2000</v>
      </c>
      <c r="D29" s="283">
        <f t="shared" ref="D29:D31" si="15">B29+C29</f>
        <v>38775</v>
      </c>
      <c r="E29" s="283">
        <f>D29</f>
        <v>38775</v>
      </c>
      <c r="F29" s="283">
        <f t="shared" ref="F29:F31" si="16">D29-E29</f>
        <v>0</v>
      </c>
      <c r="G29" s="283"/>
      <c r="H29" s="283"/>
      <c r="M29" s="281"/>
      <c r="N29" s="329"/>
      <c r="O29" s="281"/>
    </row>
    <row r="30" spans="1:17" s="256" customFormat="1">
      <c r="A30" s="284" t="s">
        <v>44</v>
      </c>
      <c r="B30" s="283">
        <f>'Area Festivals'!P97</f>
        <v>47190</v>
      </c>
      <c r="C30" s="283">
        <v>3000</v>
      </c>
      <c r="D30" s="283">
        <f t="shared" si="15"/>
        <v>50190</v>
      </c>
      <c r="E30" s="283">
        <f>D30</f>
        <v>50190</v>
      </c>
      <c r="F30" s="283">
        <f t="shared" si="16"/>
        <v>0</v>
      </c>
      <c r="G30" s="283"/>
      <c r="H30" s="283"/>
      <c r="M30" s="281"/>
      <c r="O30" s="281"/>
      <c r="Q30" s="248"/>
    </row>
    <row r="31" spans="1:17">
      <c r="A31" s="284" t="s">
        <v>45</v>
      </c>
      <c r="B31" s="283">
        <f>'Area Festivals'!T97</f>
        <v>47190</v>
      </c>
      <c r="C31" s="283">
        <v>3000</v>
      </c>
      <c r="D31" s="283">
        <f t="shared" si="15"/>
        <v>50190</v>
      </c>
      <c r="E31" s="283">
        <f>D31</f>
        <v>50190</v>
      </c>
      <c r="F31" s="283">
        <f t="shared" si="16"/>
        <v>0</v>
      </c>
      <c r="G31" s="283"/>
      <c r="H31" s="283"/>
    </row>
    <row r="32" spans="1:17">
      <c r="A32" s="285" t="s">
        <v>48</v>
      </c>
      <c r="B32" s="358">
        <f>SUM(B28:B31)</f>
        <v>157495</v>
      </c>
      <c r="C32" s="358">
        <f>SUM(C28:C31)</f>
        <v>9000</v>
      </c>
      <c r="D32" s="358">
        <f>SUM(D28:D31)</f>
        <v>166495</v>
      </c>
      <c r="E32" s="358">
        <f t="shared" ref="E32:H32" si="17">SUM(E28:E31)</f>
        <v>166495</v>
      </c>
      <c r="F32" s="358">
        <f t="shared" si="17"/>
        <v>0</v>
      </c>
      <c r="G32" s="358">
        <f t="shared" si="17"/>
        <v>2725.63</v>
      </c>
      <c r="H32" s="358">
        <f t="shared" si="17"/>
        <v>22814.25</v>
      </c>
    </row>
    <row r="34" spans="1:9">
      <c r="A34" s="286" t="s">
        <v>50</v>
      </c>
      <c r="B34" s="287"/>
      <c r="C34" s="287"/>
      <c r="D34" s="287"/>
      <c r="E34" s="287"/>
      <c r="F34" s="287"/>
      <c r="G34" s="287"/>
      <c r="H34" s="287"/>
    </row>
    <row r="35" spans="1:9">
      <c r="A35" s="288" t="s">
        <v>51</v>
      </c>
      <c r="B35" s="289">
        <f>15*100</f>
        <v>1500</v>
      </c>
      <c r="C35" s="289"/>
      <c r="D35" s="289">
        <f>B35+C35</f>
        <v>1500</v>
      </c>
      <c r="E35" s="289">
        <f>D35</f>
        <v>1500</v>
      </c>
      <c r="F35" s="289">
        <f>D35-E35</f>
        <v>0</v>
      </c>
      <c r="G35" s="289">
        <f>'Budget Forecast'!F5</f>
        <v>0</v>
      </c>
      <c r="H35" s="289">
        <f>'Budget Forecast'!E5</f>
        <v>0</v>
      </c>
      <c r="I35" s="248" t="s">
        <v>52</v>
      </c>
    </row>
    <row r="36" spans="1:9">
      <c r="A36" s="288" t="s">
        <v>53</v>
      </c>
      <c r="B36" s="289">
        <f>350*24</f>
        <v>8400</v>
      </c>
      <c r="C36" s="289"/>
      <c r="D36" s="289">
        <f t="shared" ref="D36:D43" si="18">B36+C36</f>
        <v>8400</v>
      </c>
      <c r="E36" s="289">
        <f t="shared" ref="E36:E43" si="19">D36</f>
        <v>8400</v>
      </c>
      <c r="F36" s="289">
        <f t="shared" ref="F36:F43" si="20">D36-E36</f>
        <v>0</v>
      </c>
      <c r="G36" s="289">
        <f>'Budget Forecast'!F6</f>
        <v>0</v>
      </c>
      <c r="H36" s="289">
        <f>'Budget Forecast'!E6</f>
        <v>0</v>
      </c>
      <c r="I36" s="248" t="s">
        <v>52</v>
      </c>
    </row>
    <row r="37" spans="1:9">
      <c r="A37" s="288" t="s">
        <v>54</v>
      </c>
      <c r="B37" s="289">
        <f>(18*(32000/12))*0.5</f>
        <v>24000</v>
      </c>
      <c r="C37" s="289"/>
      <c r="D37" s="289">
        <f t="shared" si="18"/>
        <v>24000</v>
      </c>
      <c r="E37" s="289">
        <f t="shared" si="19"/>
        <v>24000</v>
      </c>
      <c r="F37" s="289">
        <f t="shared" si="20"/>
        <v>0</v>
      </c>
      <c r="G37" s="289"/>
      <c r="H37" s="289"/>
      <c r="I37" s="248" t="s">
        <v>55</v>
      </c>
    </row>
    <row r="38" spans="1:9">
      <c r="A38" s="288" t="s">
        <v>56</v>
      </c>
      <c r="B38" s="289">
        <f>((18*(25000/12))*0.5)</f>
        <v>18750</v>
      </c>
      <c r="C38" s="289"/>
      <c r="D38" s="289">
        <f t="shared" si="18"/>
        <v>18750</v>
      </c>
      <c r="E38" s="289">
        <f t="shared" si="19"/>
        <v>18750</v>
      </c>
      <c r="F38" s="289">
        <f t="shared" si="20"/>
        <v>0</v>
      </c>
      <c r="G38" s="289"/>
      <c r="H38" s="289"/>
      <c r="I38" s="248" t="s">
        <v>55</v>
      </c>
    </row>
    <row r="39" spans="1:9">
      <c r="A39" s="288" t="s">
        <v>57</v>
      </c>
      <c r="B39" s="289">
        <f>-B37</f>
        <v>-24000</v>
      </c>
      <c r="C39" s="289"/>
      <c r="D39" s="289">
        <f t="shared" si="18"/>
        <v>-24000</v>
      </c>
      <c r="E39" s="289">
        <f t="shared" si="19"/>
        <v>-24000</v>
      </c>
      <c r="F39" s="289">
        <f t="shared" si="20"/>
        <v>0</v>
      </c>
      <c r="G39" s="289"/>
      <c r="H39" s="289"/>
      <c r="I39" s="248" t="s">
        <v>55</v>
      </c>
    </row>
    <row r="40" spans="1:9">
      <c r="A40" s="288" t="s">
        <v>57</v>
      </c>
      <c r="B40" s="289">
        <f>-B38</f>
        <v>-18750</v>
      </c>
      <c r="C40" s="289"/>
      <c r="D40" s="289">
        <f t="shared" si="18"/>
        <v>-18750</v>
      </c>
      <c r="E40" s="289">
        <f t="shared" si="19"/>
        <v>-18750</v>
      </c>
      <c r="F40" s="289">
        <f t="shared" si="20"/>
        <v>0</v>
      </c>
      <c r="G40" s="289"/>
      <c r="H40" s="289"/>
      <c r="I40" s="248" t="s">
        <v>55</v>
      </c>
    </row>
    <row r="41" spans="1:9">
      <c r="A41" s="288" t="s">
        <v>58</v>
      </c>
      <c r="B41" s="289">
        <f>3*2*20*20</f>
        <v>2400</v>
      </c>
      <c r="C41" s="289"/>
      <c r="D41" s="289">
        <f t="shared" si="18"/>
        <v>2400</v>
      </c>
      <c r="E41" s="289">
        <f t="shared" si="19"/>
        <v>2400</v>
      </c>
      <c r="F41" s="289">
        <f t="shared" si="20"/>
        <v>0</v>
      </c>
      <c r="G41" s="289">
        <f>SUM('Budget Forecast'!F38:F40)</f>
        <v>76</v>
      </c>
      <c r="H41" s="289">
        <f>SUM('Budget Forecast'!E38:E40)</f>
        <v>876</v>
      </c>
      <c r="I41" s="248" t="s">
        <v>55</v>
      </c>
    </row>
    <row r="42" spans="1:9">
      <c r="A42" s="288" t="s">
        <v>59</v>
      </c>
      <c r="B42" s="289">
        <f>10*60*2</f>
        <v>1200</v>
      </c>
      <c r="C42" s="289"/>
      <c r="D42" s="289">
        <f t="shared" si="18"/>
        <v>1200</v>
      </c>
      <c r="E42" s="289">
        <f t="shared" si="19"/>
        <v>1200</v>
      </c>
      <c r="F42" s="289">
        <f t="shared" si="20"/>
        <v>0</v>
      </c>
      <c r="G42" s="289">
        <f>'Budget Forecast'!F4</f>
        <v>0</v>
      </c>
      <c r="H42" s="289">
        <f>'Budget Forecast'!E4</f>
        <v>129</v>
      </c>
      <c r="I42" s="248" t="s">
        <v>60</v>
      </c>
    </row>
    <row r="43" spans="1:9">
      <c r="A43" s="288" t="s">
        <v>61</v>
      </c>
      <c r="B43" s="289">
        <f>3*1000</f>
        <v>3000</v>
      </c>
      <c r="C43" s="289"/>
      <c r="D43" s="289">
        <f t="shared" si="18"/>
        <v>3000</v>
      </c>
      <c r="E43" s="289">
        <f t="shared" si="19"/>
        <v>3000</v>
      </c>
      <c r="F43" s="289">
        <f t="shared" si="20"/>
        <v>0</v>
      </c>
      <c r="G43" s="289">
        <f>'Budget Forecast'!F26</f>
        <v>0</v>
      </c>
      <c r="H43" s="289">
        <f>'Budget Forecast'!E26</f>
        <v>73</v>
      </c>
      <c r="I43" s="248" t="s">
        <v>62</v>
      </c>
    </row>
    <row r="44" spans="1:9">
      <c r="A44" s="290" t="s">
        <v>63</v>
      </c>
      <c r="B44" s="291">
        <f>SUM(B35:B43)</f>
        <v>16500</v>
      </c>
      <c r="C44" s="291">
        <f>SUM(C35:C43)</f>
        <v>0</v>
      </c>
      <c r="D44" s="291">
        <f>SUM(D35:D43)</f>
        <v>16500</v>
      </c>
      <c r="E44" s="291">
        <f t="shared" ref="E44:H44" si="21">SUM(E35:E43)</f>
        <v>16500</v>
      </c>
      <c r="F44" s="291">
        <f t="shared" si="21"/>
        <v>0</v>
      </c>
      <c r="G44" s="291">
        <f t="shared" si="21"/>
        <v>76</v>
      </c>
      <c r="H44" s="291">
        <f t="shared" si="21"/>
        <v>1078</v>
      </c>
    </row>
    <row r="46" spans="1:9">
      <c r="A46" s="246"/>
      <c r="B46" s="349"/>
      <c r="C46" s="349"/>
      <c r="D46" s="349"/>
      <c r="E46" s="349"/>
      <c r="F46" s="349"/>
      <c r="G46" s="349"/>
      <c r="H46" s="349"/>
    </row>
    <row r="58" spans="10:15">
      <c r="J58" s="292"/>
      <c r="K58" s="292"/>
      <c r="L58" s="292"/>
      <c r="M58" s="293"/>
      <c r="N58" s="292"/>
      <c r="O58" s="293"/>
    </row>
    <row r="59" spans="10:15">
      <c r="J59" s="292"/>
      <c r="K59" s="292"/>
      <c r="L59" s="292"/>
      <c r="M59" s="293"/>
      <c r="N59" s="292"/>
      <c r="O59" s="293"/>
    </row>
    <row r="60" spans="10:15">
      <c r="J60" s="294"/>
      <c r="K60" s="294"/>
      <c r="L60" s="294"/>
      <c r="M60" s="295"/>
      <c r="N60" s="294"/>
      <c r="O60" s="295"/>
    </row>
  </sheetData>
  <mergeCells count="4">
    <mergeCell ref="K18:K19"/>
    <mergeCell ref="N18:N19"/>
    <mergeCell ref="O18:O19"/>
    <mergeCell ref="P18:P19"/>
  </mergeCells>
  <pageMargins left="0.25" right="0.25" top="0.75" bottom="0.75" header="0.3" footer="0.3"/>
  <pageSetup paperSize="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31"/>
  <sheetViews>
    <sheetView topLeftCell="A94" workbookViewId="0">
      <selection activeCell="T120" sqref="T120"/>
    </sheetView>
  </sheetViews>
  <sheetFormatPr defaultRowHeight="15"/>
  <cols>
    <col min="1" max="1" width="55.85546875" bestFit="1" customWidth="1"/>
    <col min="2" max="2" width="2.28515625" bestFit="1" customWidth="1"/>
    <col min="3" max="3" width="11.85546875" customWidth="1"/>
    <col min="4" max="4" width="9.140625" customWidth="1"/>
    <col min="5" max="5" width="15.85546875" bestFit="1" customWidth="1"/>
    <col min="8" max="8" width="10.7109375" style="1" bestFit="1" customWidth="1"/>
    <col min="12" max="12" width="10.7109375" bestFit="1" customWidth="1"/>
    <col min="16" max="16" width="10.5703125" bestFit="1" customWidth="1"/>
    <col min="20" max="20" width="11.5703125" bestFit="1" customWidth="1"/>
  </cols>
  <sheetData>
    <row r="1" spans="1:24">
      <c r="A1" s="1" t="s">
        <v>64</v>
      </c>
      <c r="C1" t="s">
        <v>65</v>
      </c>
      <c r="E1" s="10" t="s">
        <v>66</v>
      </c>
      <c r="F1" s="11" t="s">
        <v>67</v>
      </c>
      <c r="G1" s="11" t="s">
        <v>68</v>
      </c>
      <c r="H1" s="12">
        <v>42767</v>
      </c>
      <c r="I1" s="10" t="s">
        <v>66</v>
      </c>
      <c r="J1" s="11" t="s">
        <v>67</v>
      </c>
      <c r="K1" s="11" t="s">
        <v>68</v>
      </c>
      <c r="L1" s="12">
        <v>42856</v>
      </c>
      <c r="M1" s="10" t="s">
        <v>66</v>
      </c>
      <c r="N1" s="11" t="s">
        <v>67</v>
      </c>
      <c r="O1" s="11" t="s">
        <v>68</v>
      </c>
      <c r="P1" s="12">
        <v>43009</v>
      </c>
      <c r="Q1" s="10" t="s">
        <v>66</v>
      </c>
      <c r="R1" s="11" t="s">
        <v>67</v>
      </c>
      <c r="S1" s="11" t="s">
        <v>68</v>
      </c>
      <c r="T1" s="12">
        <v>43132</v>
      </c>
    </row>
    <row r="2" spans="1:24">
      <c r="A2" s="4" t="s">
        <v>69</v>
      </c>
      <c r="B2" s="4" t="s">
        <v>70</v>
      </c>
      <c r="C2" s="4">
        <v>50</v>
      </c>
      <c r="D2" s="4"/>
      <c r="E2" s="13"/>
      <c r="F2" s="6">
        <f>+H$31</f>
        <v>4</v>
      </c>
      <c r="G2" s="14">
        <f>C2</f>
        <v>50</v>
      </c>
      <c r="H2" s="45">
        <f>+E2*F2*G2</f>
        <v>0</v>
      </c>
      <c r="I2" s="13">
        <f>+L30</f>
        <v>3</v>
      </c>
      <c r="J2" s="6">
        <f>+L$31</f>
        <v>5</v>
      </c>
      <c r="K2" s="14">
        <f>G2</f>
        <v>50</v>
      </c>
      <c r="L2" s="45">
        <f>+I2*J2*K2</f>
        <v>750</v>
      </c>
      <c r="M2" s="13">
        <f>+P30</f>
        <v>4</v>
      </c>
      <c r="N2" s="6">
        <f>+P$31</f>
        <v>6</v>
      </c>
      <c r="O2" s="14">
        <f>K2</f>
        <v>50</v>
      </c>
      <c r="P2" s="45">
        <f>+M2*N2*O2</f>
        <v>1200</v>
      </c>
      <c r="Q2" s="13">
        <f>+T30</f>
        <v>4</v>
      </c>
      <c r="R2" s="6">
        <f>+T$31</f>
        <v>6</v>
      </c>
      <c r="S2" s="14">
        <f>O2</f>
        <v>50</v>
      </c>
      <c r="T2" s="45">
        <f>+Q2*R2*S2</f>
        <v>1200</v>
      </c>
    </row>
    <row r="3" spans="1:24">
      <c r="A3" s="4" t="s">
        <v>71</v>
      </c>
      <c r="B3" s="4" t="s">
        <v>72</v>
      </c>
      <c r="C3" s="4">
        <v>150</v>
      </c>
      <c r="D3" s="4"/>
      <c r="E3" s="13">
        <f>+H30</f>
        <v>2</v>
      </c>
      <c r="F3" s="6">
        <f>+H$31</f>
        <v>4</v>
      </c>
      <c r="G3" s="14">
        <f>C3</f>
        <v>150</v>
      </c>
      <c r="H3" s="45">
        <f>+E3*F3*G3</f>
        <v>1200</v>
      </c>
      <c r="I3" s="13">
        <f>+L30</f>
        <v>3</v>
      </c>
      <c r="J3" s="6">
        <f>+L$31</f>
        <v>5</v>
      </c>
      <c r="K3" s="14">
        <f>G3</f>
        <v>150</v>
      </c>
      <c r="L3" s="45">
        <f>+I3*J3*K3</f>
        <v>2250</v>
      </c>
      <c r="M3" s="13">
        <f>+P30</f>
        <v>4</v>
      </c>
      <c r="N3" s="6">
        <f>+P$31</f>
        <v>6</v>
      </c>
      <c r="O3" s="14">
        <f>K3</f>
        <v>150</v>
      </c>
      <c r="P3" s="45">
        <f>+M3*N3*O3</f>
        <v>3600</v>
      </c>
      <c r="Q3" s="13">
        <f>+T30</f>
        <v>4</v>
      </c>
      <c r="R3" s="6">
        <f>+T$31</f>
        <v>6</v>
      </c>
      <c r="S3" s="14">
        <f>O3</f>
        <v>150</v>
      </c>
      <c r="T3" s="45">
        <f>+Q3*R3*S3</f>
        <v>3600</v>
      </c>
      <c r="V3" s="3" t="s">
        <v>73</v>
      </c>
      <c r="W3" s="3"/>
      <c r="X3" s="3"/>
    </row>
    <row r="4" spans="1:24">
      <c r="A4" s="4" t="s">
        <v>74</v>
      </c>
      <c r="B4" s="4" t="s">
        <v>72</v>
      </c>
      <c r="C4" s="42">
        <v>60</v>
      </c>
      <c r="D4" s="4"/>
      <c r="E4" s="13">
        <f>+H30</f>
        <v>2</v>
      </c>
      <c r="F4" s="14">
        <v>1</v>
      </c>
      <c r="G4" s="14">
        <f>C4</f>
        <v>60</v>
      </c>
      <c r="H4" s="45">
        <f>+E4*F4*G4</f>
        <v>120</v>
      </c>
      <c r="I4" s="13">
        <f>+L30</f>
        <v>3</v>
      </c>
      <c r="J4" s="14">
        <v>1</v>
      </c>
      <c r="K4" s="14">
        <f>G4</f>
        <v>60</v>
      </c>
      <c r="L4" s="45">
        <f>+I4*J4*K4</f>
        <v>180</v>
      </c>
      <c r="M4" s="13">
        <f>+P30</f>
        <v>4</v>
      </c>
      <c r="N4" s="14">
        <v>1</v>
      </c>
      <c r="O4" s="14">
        <f>K4</f>
        <v>60</v>
      </c>
      <c r="P4" s="45">
        <f>+M4*N4*O4</f>
        <v>240</v>
      </c>
      <c r="Q4" s="13">
        <f>+T30</f>
        <v>4</v>
      </c>
      <c r="R4" s="14">
        <v>1</v>
      </c>
      <c r="S4" s="14">
        <f>O4</f>
        <v>60</v>
      </c>
      <c r="T4" s="45">
        <f>+Q4*R4*S4</f>
        <v>240</v>
      </c>
      <c r="V4" s="24" t="s">
        <v>75</v>
      </c>
      <c r="W4" s="23"/>
      <c r="X4" s="23"/>
    </row>
    <row r="5" spans="1:24">
      <c r="A5" s="4" t="s">
        <v>76</v>
      </c>
      <c r="B5" s="4" t="s">
        <v>72</v>
      </c>
      <c r="C5" s="42">
        <f>500/10</f>
        <v>50</v>
      </c>
      <c r="D5" s="4"/>
      <c r="E5" s="13">
        <f>+H30</f>
        <v>2</v>
      </c>
      <c r="F5" s="6">
        <f>+H31</f>
        <v>4</v>
      </c>
      <c r="G5" s="14">
        <f>C5</f>
        <v>50</v>
      </c>
      <c r="H5" s="45">
        <f>+E5*F5*G5</f>
        <v>400</v>
      </c>
      <c r="I5" s="13">
        <f>+L30</f>
        <v>3</v>
      </c>
      <c r="J5" s="6">
        <f>+L31</f>
        <v>5</v>
      </c>
      <c r="K5" s="14">
        <f>G5</f>
        <v>50</v>
      </c>
      <c r="L5" s="45">
        <f>+I5*J5*K5</f>
        <v>750</v>
      </c>
      <c r="M5" s="13">
        <f>+P30</f>
        <v>4</v>
      </c>
      <c r="N5" s="6">
        <f>+P31</f>
        <v>6</v>
      </c>
      <c r="O5" s="14">
        <f>K5</f>
        <v>50</v>
      </c>
      <c r="P5" s="45">
        <f>+M5*N5*O5</f>
        <v>1200</v>
      </c>
      <c r="Q5" s="13">
        <f>+T30</f>
        <v>4</v>
      </c>
      <c r="R5" s="6">
        <f>+T31</f>
        <v>6</v>
      </c>
      <c r="S5" s="14">
        <f>O5</f>
        <v>50</v>
      </c>
      <c r="T5" s="45">
        <f>+Q5*R5*S5</f>
        <v>1200</v>
      </c>
    </row>
    <row r="6" spans="1:24">
      <c r="A6" s="4" t="s">
        <v>77</v>
      </c>
      <c r="B6" s="4" t="s">
        <v>72</v>
      </c>
      <c r="C6" s="4">
        <v>15</v>
      </c>
      <c r="D6" s="4"/>
      <c r="E6" s="16">
        <v>8</v>
      </c>
      <c r="F6" s="6">
        <f>+H$31</f>
        <v>4</v>
      </c>
      <c r="G6" s="14">
        <v>15</v>
      </c>
      <c r="H6" s="45">
        <f>+E6*F6*G6</f>
        <v>480</v>
      </c>
      <c r="I6" s="16">
        <v>8</v>
      </c>
      <c r="J6" s="6">
        <f>+L$31</f>
        <v>5</v>
      </c>
      <c r="K6" s="14">
        <f>G6</f>
        <v>15</v>
      </c>
      <c r="L6" s="45">
        <f>+I6*J6*K6</f>
        <v>600</v>
      </c>
      <c r="M6" s="16">
        <v>10</v>
      </c>
      <c r="N6" s="6">
        <f>+P$31</f>
        <v>6</v>
      </c>
      <c r="O6" s="14">
        <f>K6</f>
        <v>15</v>
      </c>
      <c r="P6" s="45">
        <f>+M6*N6*O6</f>
        <v>900</v>
      </c>
      <c r="Q6" s="16">
        <v>10</v>
      </c>
      <c r="R6" s="6">
        <f>+T$31</f>
        <v>6</v>
      </c>
      <c r="S6" s="14">
        <f>O6</f>
        <v>15</v>
      </c>
      <c r="T6" s="45">
        <f>+Q6*R6*S6</f>
        <v>900</v>
      </c>
    </row>
    <row r="7" spans="1:24">
      <c r="A7" s="4" t="s">
        <v>78</v>
      </c>
      <c r="B7" s="4"/>
      <c r="C7" s="4"/>
      <c r="D7" s="4"/>
      <c r="E7" s="16"/>
      <c r="F7" s="6"/>
      <c r="G7" s="14"/>
      <c r="H7" s="45">
        <v>400</v>
      </c>
      <c r="I7" s="16"/>
      <c r="J7" s="6"/>
      <c r="K7" s="14"/>
      <c r="L7" s="45"/>
      <c r="M7" s="16"/>
      <c r="N7" s="6"/>
      <c r="O7" s="14"/>
      <c r="P7" s="45"/>
      <c r="Q7" s="16"/>
      <c r="R7" s="6"/>
      <c r="S7" s="14"/>
      <c r="T7" s="45"/>
    </row>
    <row r="8" spans="1:24">
      <c r="A8" s="5" t="s">
        <v>79</v>
      </c>
      <c r="B8" s="5"/>
      <c r="C8" s="5"/>
      <c r="D8" s="5"/>
      <c r="E8" s="17"/>
      <c r="F8" s="5"/>
      <c r="G8" s="5"/>
      <c r="H8" s="46">
        <f>SUM(H2:H7)</f>
        <v>2600</v>
      </c>
      <c r="I8" s="17"/>
      <c r="J8" s="5"/>
      <c r="K8" s="5"/>
      <c r="L8" s="46">
        <f>SUM(L2:L6)</f>
        <v>4530</v>
      </c>
      <c r="M8" s="17"/>
      <c r="N8" s="5"/>
      <c r="O8" s="5"/>
      <c r="P8" s="46">
        <f>SUM(P2:P6)</f>
        <v>7140</v>
      </c>
      <c r="Q8" s="17"/>
      <c r="R8" s="5"/>
      <c r="S8" s="5"/>
      <c r="T8" s="46">
        <f>SUM(T2:T6)</f>
        <v>7140</v>
      </c>
    </row>
    <row r="9" spans="1:24">
      <c r="A9" s="4"/>
      <c r="B9" s="4"/>
      <c r="C9" s="4"/>
      <c r="D9" s="4"/>
      <c r="E9" s="13"/>
      <c r="F9" s="6"/>
      <c r="G9" s="6"/>
      <c r="H9" s="45"/>
      <c r="I9" s="13"/>
      <c r="J9" s="6"/>
      <c r="K9" s="6"/>
      <c r="L9" s="45"/>
      <c r="M9" s="13"/>
      <c r="N9" s="6"/>
      <c r="O9" s="6"/>
      <c r="P9" s="45"/>
      <c r="Q9" s="13"/>
      <c r="R9" s="6"/>
      <c r="S9" s="6"/>
      <c r="T9" s="45"/>
    </row>
    <row r="10" spans="1:24">
      <c r="A10" s="4" t="s">
        <v>80</v>
      </c>
      <c r="B10" s="4"/>
      <c r="C10" s="4"/>
      <c r="D10" s="4"/>
      <c r="E10" s="13"/>
      <c r="F10" s="6"/>
      <c r="G10" s="6"/>
      <c r="H10" s="45"/>
      <c r="I10" s="13"/>
      <c r="J10" s="6"/>
      <c r="K10" s="6"/>
      <c r="L10" s="45"/>
      <c r="M10" s="13"/>
      <c r="N10" s="6"/>
      <c r="O10" s="6"/>
      <c r="P10" s="45"/>
      <c r="Q10" s="13"/>
      <c r="R10" s="6"/>
      <c r="S10" s="6"/>
      <c r="T10" s="45"/>
    </row>
    <row r="11" spans="1:24">
      <c r="A11" s="4" t="s">
        <v>81</v>
      </c>
      <c r="B11" s="4" t="s">
        <v>72</v>
      </c>
      <c r="C11" s="4">
        <v>150</v>
      </c>
      <c r="D11" s="4"/>
      <c r="E11" s="16">
        <v>1</v>
      </c>
      <c r="F11" s="6">
        <f>+H31*1.2</f>
        <v>4.8</v>
      </c>
      <c r="G11" s="14">
        <f>C11</f>
        <v>150</v>
      </c>
      <c r="H11" s="45">
        <f>+E11*F11*G11</f>
        <v>720</v>
      </c>
      <c r="I11" s="16">
        <v>1</v>
      </c>
      <c r="J11" s="6">
        <f>+L31*1.2</f>
        <v>6</v>
      </c>
      <c r="K11" s="14">
        <f>G11</f>
        <v>150</v>
      </c>
      <c r="L11" s="45">
        <f>+I11*J11*K11</f>
        <v>900</v>
      </c>
      <c r="M11" s="16">
        <v>1</v>
      </c>
      <c r="N11" s="6">
        <f>+P31*1.2</f>
        <v>7.1999999999999993</v>
      </c>
      <c r="O11" s="14">
        <f>K11</f>
        <v>150</v>
      </c>
      <c r="P11" s="45">
        <f>+M11*N11*O11</f>
        <v>1080</v>
      </c>
      <c r="Q11" s="16">
        <v>1</v>
      </c>
      <c r="R11" s="6">
        <f>+T31*1.2</f>
        <v>7.1999999999999993</v>
      </c>
      <c r="S11" s="14">
        <f>O11</f>
        <v>150</v>
      </c>
      <c r="T11" s="45">
        <f>+Q11*R11*S11</f>
        <v>1080</v>
      </c>
    </row>
    <row r="12" spans="1:24">
      <c r="A12" s="4" t="s">
        <v>82</v>
      </c>
      <c r="B12" s="4" t="s">
        <v>72</v>
      </c>
      <c r="C12" s="4">
        <v>120</v>
      </c>
      <c r="D12" s="4"/>
      <c r="E12" s="16">
        <v>2</v>
      </c>
      <c r="F12" s="6">
        <f>+H31</f>
        <v>4</v>
      </c>
      <c r="G12" s="14">
        <f>C12</f>
        <v>120</v>
      </c>
      <c r="H12" s="45">
        <f>+E12*F12*G12</f>
        <v>960</v>
      </c>
      <c r="I12" s="16">
        <v>2</v>
      </c>
      <c r="J12" s="6">
        <f>+L31</f>
        <v>5</v>
      </c>
      <c r="K12" s="14">
        <f>G12</f>
        <v>120</v>
      </c>
      <c r="L12" s="45">
        <f>+I12*J12*K12</f>
        <v>1200</v>
      </c>
      <c r="M12" s="16">
        <v>2</v>
      </c>
      <c r="N12" s="6">
        <f>+P31</f>
        <v>6</v>
      </c>
      <c r="O12" s="14">
        <f>K12</f>
        <v>120</v>
      </c>
      <c r="P12" s="45">
        <f>+M12*N12*O12</f>
        <v>1440</v>
      </c>
      <c r="Q12" s="16">
        <v>2</v>
      </c>
      <c r="R12" s="6">
        <f>+T31</f>
        <v>6</v>
      </c>
      <c r="S12" s="14">
        <f>O12</f>
        <v>120</v>
      </c>
      <c r="T12" s="45">
        <f>+Q12*R12*S12</f>
        <v>1440</v>
      </c>
    </row>
    <row r="13" spans="1:24">
      <c r="A13" s="4" t="s">
        <v>83</v>
      </c>
      <c r="B13" s="4" t="s">
        <v>72</v>
      </c>
      <c r="C13" s="4">
        <v>50</v>
      </c>
      <c r="D13" s="4"/>
      <c r="E13" s="16">
        <v>1</v>
      </c>
      <c r="F13" s="6">
        <f>+H31*1.2</f>
        <v>4.8</v>
      </c>
      <c r="G13" s="14">
        <f>C13</f>
        <v>50</v>
      </c>
      <c r="H13" s="45">
        <f>+E13*F13*G13</f>
        <v>240</v>
      </c>
      <c r="I13" s="16">
        <v>1</v>
      </c>
      <c r="J13" s="6">
        <f>+L31*1.2</f>
        <v>6</v>
      </c>
      <c r="K13" s="14">
        <f>G13</f>
        <v>50</v>
      </c>
      <c r="L13" s="45">
        <f>+I13*J13*K13</f>
        <v>300</v>
      </c>
      <c r="M13" s="16">
        <v>1</v>
      </c>
      <c r="N13" s="6">
        <f>+P31*1.2</f>
        <v>7.1999999999999993</v>
      </c>
      <c r="O13" s="14">
        <f>K13</f>
        <v>50</v>
      </c>
      <c r="P13" s="45">
        <f>+M13*N13*O13</f>
        <v>359.99999999999994</v>
      </c>
      <c r="Q13" s="16">
        <v>1</v>
      </c>
      <c r="R13" s="6">
        <f>+T31*1.2</f>
        <v>7.1999999999999993</v>
      </c>
      <c r="S13" s="14">
        <f>O13</f>
        <v>50</v>
      </c>
      <c r="T13" s="45">
        <f>+Q13*R13*S13</f>
        <v>359.99999999999994</v>
      </c>
    </row>
    <row r="14" spans="1:24">
      <c r="A14" s="4" t="s">
        <v>84</v>
      </c>
      <c r="B14" s="4" t="s">
        <v>72</v>
      </c>
      <c r="C14" s="4">
        <v>80</v>
      </c>
      <c r="D14" s="4"/>
      <c r="E14" s="16">
        <v>1</v>
      </c>
      <c r="F14" s="6">
        <f>+H31</f>
        <v>4</v>
      </c>
      <c r="G14" s="14">
        <f>C14</f>
        <v>80</v>
      </c>
      <c r="H14" s="45">
        <f>+E14*F14*G14</f>
        <v>320</v>
      </c>
      <c r="I14" s="16">
        <v>1</v>
      </c>
      <c r="J14" s="6">
        <f>+L31</f>
        <v>5</v>
      </c>
      <c r="K14" s="14">
        <f>G14</f>
        <v>80</v>
      </c>
      <c r="L14" s="45">
        <f>+I14*J14*K14</f>
        <v>400</v>
      </c>
      <c r="M14" s="16">
        <v>1</v>
      </c>
      <c r="N14" s="6">
        <f>+P31</f>
        <v>6</v>
      </c>
      <c r="O14" s="14">
        <f>K14</f>
        <v>80</v>
      </c>
      <c r="P14" s="45">
        <f>+M14*N14*O14</f>
        <v>480</v>
      </c>
      <c r="Q14" s="16">
        <v>1</v>
      </c>
      <c r="R14" s="6">
        <f>+T31</f>
        <v>6</v>
      </c>
      <c r="S14" s="14">
        <f>O14</f>
        <v>80</v>
      </c>
      <c r="T14" s="45">
        <f>+Q14*R14*S14</f>
        <v>480</v>
      </c>
    </row>
    <row r="15" spans="1:24">
      <c r="A15" s="4" t="s">
        <v>85</v>
      </c>
      <c r="B15" s="4" t="s">
        <v>72</v>
      </c>
      <c r="C15" s="4">
        <v>40</v>
      </c>
      <c r="D15" s="4"/>
      <c r="E15" s="16">
        <v>2</v>
      </c>
      <c r="F15" s="6">
        <f>+H31</f>
        <v>4</v>
      </c>
      <c r="G15" s="14">
        <f>C15</f>
        <v>40</v>
      </c>
      <c r="H15" s="45">
        <f>+E15*F15*G15</f>
        <v>320</v>
      </c>
      <c r="I15" s="16">
        <v>2</v>
      </c>
      <c r="J15" s="6">
        <f>+L31</f>
        <v>5</v>
      </c>
      <c r="K15" s="14">
        <f>G15</f>
        <v>40</v>
      </c>
      <c r="L15" s="45">
        <f>+I15*J15*K15</f>
        <v>400</v>
      </c>
      <c r="M15" s="16">
        <v>2</v>
      </c>
      <c r="N15" s="6">
        <f>+P31</f>
        <v>6</v>
      </c>
      <c r="O15" s="14">
        <f>K15</f>
        <v>40</v>
      </c>
      <c r="P15" s="45">
        <f>+M15*N15*O15</f>
        <v>480</v>
      </c>
      <c r="Q15" s="16">
        <v>2</v>
      </c>
      <c r="R15" s="6">
        <f>+T31</f>
        <v>6</v>
      </c>
      <c r="S15" s="14">
        <f>O15</f>
        <v>40</v>
      </c>
      <c r="T15" s="45">
        <f>+Q15*R15*S15</f>
        <v>480</v>
      </c>
    </row>
    <row r="16" spans="1:24">
      <c r="A16" s="5" t="s">
        <v>86</v>
      </c>
      <c r="B16" s="5"/>
      <c r="C16" s="5"/>
      <c r="D16" s="43"/>
      <c r="E16" s="17"/>
      <c r="F16" s="5"/>
      <c r="G16" s="5"/>
      <c r="H16" s="46">
        <f>SUM(H11:H15)</f>
        <v>2560</v>
      </c>
      <c r="I16" s="17"/>
      <c r="J16" s="5"/>
      <c r="K16" s="5"/>
      <c r="L16" s="46">
        <f>SUM(L11:L15)</f>
        <v>3200</v>
      </c>
      <c r="M16" s="17"/>
      <c r="N16" s="5"/>
      <c r="O16" s="5"/>
      <c r="P16" s="46">
        <f>SUM(P11:P15)</f>
        <v>3840</v>
      </c>
      <c r="Q16" s="17"/>
      <c r="R16" s="5"/>
      <c r="S16" s="5"/>
      <c r="T16" s="46">
        <f>SUM(T11:T15)</f>
        <v>3840</v>
      </c>
    </row>
    <row r="17" spans="1:20">
      <c r="A17" s="4"/>
      <c r="B17" s="4"/>
      <c r="C17" s="4"/>
      <c r="D17" s="4"/>
      <c r="E17" s="13"/>
      <c r="F17" s="6"/>
      <c r="G17" s="6"/>
      <c r="H17" s="45"/>
      <c r="I17" s="13"/>
      <c r="J17" s="6"/>
      <c r="K17" s="6"/>
      <c r="L17" s="45"/>
      <c r="M17" s="13"/>
      <c r="N17" s="6"/>
      <c r="O17" s="6"/>
      <c r="P17" s="45"/>
      <c r="Q17" s="13"/>
      <c r="R17" s="6"/>
      <c r="S17" s="6"/>
      <c r="T17" s="45"/>
    </row>
    <row r="18" spans="1:20">
      <c r="A18" s="4" t="s">
        <v>87</v>
      </c>
      <c r="B18" s="4"/>
      <c r="C18" s="4"/>
      <c r="D18" s="4"/>
      <c r="E18" s="13"/>
      <c r="F18" s="6"/>
      <c r="G18" s="6"/>
      <c r="H18" s="45"/>
      <c r="I18" s="13"/>
      <c r="J18" s="6"/>
      <c r="K18" s="6"/>
      <c r="L18" s="45"/>
      <c r="M18" s="13"/>
      <c r="N18" s="6"/>
      <c r="O18" s="6"/>
      <c r="P18" s="45"/>
      <c r="Q18" s="13"/>
      <c r="R18" s="6"/>
      <c r="S18" s="6"/>
      <c r="T18" s="45"/>
    </row>
    <row r="19" spans="1:20">
      <c r="A19" s="4" t="s">
        <v>88</v>
      </c>
      <c r="B19" s="4" t="s">
        <v>72</v>
      </c>
      <c r="C19" s="4">
        <v>150</v>
      </c>
      <c r="D19" s="4"/>
      <c r="E19" s="16">
        <v>1</v>
      </c>
      <c r="F19" s="6">
        <f>+H31</f>
        <v>4</v>
      </c>
      <c r="G19" s="14">
        <f>C19</f>
        <v>150</v>
      </c>
      <c r="H19" s="45">
        <f t="shared" ref="H19:H25" si="0">+E19*F19*G19</f>
        <v>600</v>
      </c>
      <c r="I19" s="16">
        <v>1</v>
      </c>
      <c r="J19" s="6">
        <f>+L31</f>
        <v>5</v>
      </c>
      <c r="K19" s="14">
        <f>G19</f>
        <v>150</v>
      </c>
      <c r="L19" s="45">
        <f t="shared" ref="L19:L25" si="1">+I19*J19*K19</f>
        <v>750</v>
      </c>
      <c r="M19" s="16">
        <v>1</v>
      </c>
      <c r="N19" s="6">
        <f>+P31</f>
        <v>6</v>
      </c>
      <c r="O19" s="14">
        <f>K19</f>
        <v>150</v>
      </c>
      <c r="P19" s="45">
        <f t="shared" ref="P19:P25" si="2">+M19*N19*O19</f>
        <v>900</v>
      </c>
      <c r="Q19" s="16">
        <v>1</v>
      </c>
      <c r="R19" s="6">
        <f>+T31</f>
        <v>6</v>
      </c>
      <c r="S19" s="14">
        <f>O19</f>
        <v>150</v>
      </c>
      <c r="T19" s="45">
        <f t="shared" ref="T19:T25" si="3">+Q19*R19*S19</f>
        <v>900</v>
      </c>
    </row>
    <row r="20" spans="1:20">
      <c r="A20" s="4" t="s">
        <v>89</v>
      </c>
      <c r="B20" s="4" t="s">
        <v>72</v>
      </c>
      <c r="C20" s="4">
        <v>50</v>
      </c>
      <c r="D20" s="4"/>
      <c r="E20" s="16">
        <v>1</v>
      </c>
      <c r="F20" s="6">
        <f>+H31</f>
        <v>4</v>
      </c>
      <c r="G20" s="14">
        <f t="shared" ref="G20:G25" si="4">C20</f>
        <v>50</v>
      </c>
      <c r="H20" s="45">
        <f t="shared" si="0"/>
        <v>200</v>
      </c>
      <c r="I20" s="16">
        <v>1</v>
      </c>
      <c r="J20" s="6">
        <f>+L31</f>
        <v>5</v>
      </c>
      <c r="K20" s="14">
        <f t="shared" ref="K20:K25" si="5">G20</f>
        <v>50</v>
      </c>
      <c r="L20" s="45">
        <f t="shared" si="1"/>
        <v>250</v>
      </c>
      <c r="M20" s="16">
        <v>1</v>
      </c>
      <c r="N20" s="6">
        <f>+P31</f>
        <v>6</v>
      </c>
      <c r="O20" s="14">
        <f t="shared" ref="O20:O25" si="6">K20</f>
        <v>50</v>
      </c>
      <c r="P20" s="45">
        <f t="shared" si="2"/>
        <v>300</v>
      </c>
      <c r="Q20" s="16">
        <v>1</v>
      </c>
      <c r="R20" s="6">
        <f>+T31</f>
        <v>6</v>
      </c>
      <c r="S20" s="14">
        <f t="shared" ref="S20:S25" si="7">O20</f>
        <v>50</v>
      </c>
      <c r="T20" s="45">
        <f t="shared" si="3"/>
        <v>300</v>
      </c>
    </row>
    <row r="21" spans="1:20">
      <c r="A21" s="4" t="s">
        <v>90</v>
      </c>
      <c r="B21" s="4" t="s">
        <v>70</v>
      </c>
      <c r="C21" s="4">
        <v>500</v>
      </c>
      <c r="D21" s="4"/>
      <c r="E21" s="13">
        <f>+H30</f>
        <v>2</v>
      </c>
      <c r="F21" s="14">
        <v>1</v>
      </c>
      <c r="G21" s="14">
        <f t="shared" si="4"/>
        <v>500</v>
      </c>
      <c r="H21" s="45">
        <f t="shared" si="0"/>
        <v>1000</v>
      </c>
      <c r="I21" s="13">
        <f>+L30</f>
        <v>3</v>
      </c>
      <c r="J21" s="14">
        <v>1</v>
      </c>
      <c r="K21" s="14">
        <f t="shared" si="5"/>
        <v>500</v>
      </c>
      <c r="L21" s="45">
        <f t="shared" si="1"/>
        <v>1500</v>
      </c>
      <c r="M21" s="13">
        <f>+P30</f>
        <v>4</v>
      </c>
      <c r="N21" s="14">
        <v>1</v>
      </c>
      <c r="O21" s="14">
        <f t="shared" si="6"/>
        <v>500</v>
      </c>
      <c r="P21" s="45">
        <f t="shared" si="2"/>
        <v>2000</v>
      </c>
      <c r="Q21" s="13">
        <f>+T30</f>
        <v>4</v>
      </c>
      <c r="R21" s="14">
        <v>1</v>
      </c>
      <c r="S21" s="14">
        <f t="shared" si="7"/>
        <v>500</v>
      </c>
      <c r="T21" s="45">
        <f t="shared" si="3"/>
        <v>2000</v>
      </c>
    </row>
    <row r="22" spans="1:20">
      <c r="A22" s="4" t="s">
        <v>91</v>
      </c>
      <c r="B22" s="4" t="s">
        <v>92</v>
      </c>
      <c r="C22" s="4">
        <v>500</v>
      </c>
      <c r="D22" s="4"/>
      <c r="E22" s="16">
        <v>1</v>
      </c>
      <c r="F22" s="14">
        <v>1</v>
      </c>
      <c r="G22" s="14">
        <f t="shared" si="4"/>
        <v>500</v>
      </c>
      <c r="H22" s="45">
        <f t="shared" si="0"/>
        <v>500</v>
      </c>
      <c r="I22" s="16">
        <v>1</v>
      </c>
      <c r="J22" s="14">
        <v>1</v>
      </c>
      <c r="K22" s="14">
        <f t="shared" si="5"/>
        <v>500</v>
      </c>
      <c r="L22" s="45">
        <f t="shared" si="1"/>
        <v>500</v>
      </c>
      <c r="M22" s="16">
        <v>1</v>
      </c>
      <c r="N22" s="14">
        <v>1</v>
      </c>
      <c r="O22" s="14">
        <f t="shared" si="6"/>
        <v>500</v>
      </c>
      <c r="P22" s="45">
        <f t="shared" si="2"/>
        <v>500</v>
      </c>
      <c r="Q22" s="16">
        <v>1</v>
      </c>
      <c r="R22" s="14">
        <v>1</v>
      </c>
      <c r="S22" s="14">
        <f t="shared" si="7"/>
        <v>500</v>
      </c>
      <c r="T22" s="45">
        <f t="shared" si="3"/>
        <v>500</v>
      </c>
    </row>
    <row r="23" spans="1:20">
      <c r="A23" s="4" t="s">
        <v>93</v>
      </c>
      <c r="B23" s="4" t="s">
        <v>92</v>
      </c>
      <c r="C23" s="4">
        <v>300</v>
      </c>
      <c r="D23" s="4"/>
      <c r="E23" s="16">
        <v>1</v>
      </c>
      <c r="F23" s="14">
        <v>1</v>
      </c>
      <c r="G23" s="14">
        <f t="shared" si="4"/>
        <v>300</v>
      </c>
      <c r="H23" s="45">
        <f t="shared" si="0"/>
        <v>300</v>
      </c>
      <c r="I23" s="16">
        <v>1</v>
      </c>
      <c r="J23" s="14">
        <v>1</v>
      </c>
      <c r="K23" s="14">
        <f t="shared" si="5"/>
        <v>300</v>
      </c>
      <c r="L23" s="45">
        <f t="shared" si="1"/>
        <v>300</v>
      </c>
      <c r="M23" s="16">
        <v>1</v>
      </c>
      <c r="N23" s="14">
        <v>1</v>
      </c>
      <c r="O23" s="14">
        <f t="shared" si="6"/>
        <v>300</v>
      </c>
      <c r="P23" s="45">
        <f t="shared" si="2"/>
        <v>300</v>
      </c>
      <c r="Q23" s="16">
        <v>1</v>
      </c>
      <c r="R23" s="14">
        <v>1</v>
      </c>
      <c r="S23" s="14">
        <f t="shared" si="7"/>
        <v>300</v>
      </c>
      <c r="T23" s="45">
        <f t="shared" si="3"/>
        <v>300</v>
      </c>
    </row>
    <row r="24" spans="1:20">
      <c r="A24" s="4" t="s">
        <v>94</v>
      </c>
      <c r="B24" s="4" t="s">
        <v>72</v>
      </c>
      <c r="C24" s="4">
        <v>75</v>
      </c>
      <c r="D24" s="4"/>
      <c r="E24" s="16">
        <v>1</v>
      </c>
      <c r="F24" s="6">
        <f>+H31</f>
        <v>4</v>
      </c>
      <c r="G24" s="14">
        <f t="shared" si="4"/>
        <v>75</v>
      </c>
      <c r="H24" s="45">
        <f t="shared" si="0"/>
        <v>300</v>
      </c>
      <c r="I24" s="16">
        <v>1</v>
      </c>
      <c r="J24" s="6">
        <f>+L31</f>
        <v>5</v>
      </c>
      <c r="K24" s="14">
        <f t="shared" si="5"/>
        <v>75</v>
      </c>
      <c r="L24" s="45">
        <f t="shared" si="1"/>
        <v>375</v>
      </c>
      <c r="M24" s="16">
        <v>1</v>
      </c>
      <c r="N24" s="6">
        <f>+P31</f>
        <v>6</v>
      </c>
      <c r="O24" s="14">
        <f t="shared" si="6"/>
        <v>75</v>
      </c>
      <c r="P24" s="45">
        <f t="shared" si="2"/>
        <v>450</v>
      </c>
      <c r="Q24" s="16">
        <v>1</v>
      </c>
      <c r="R24" s="6">
        <f>+T31</f>
        <v>6</v>
      </c>
      <c r="S24" s="14">
        <f t="shared" si="7"/>
        <v>75</v>
      </c>
      <c r="T24" s="45">
        <f t="shared" si="3"/>
        <v>450</v>
      </c>
    </row>
    <row r="25" spans="1:20">
      <c r="A25" s="4" t="s">
        <v>95</v>
      </c>
      <c r="B25" s="4" t="s">
        <v>72</v>
      </c>
      <c r="C25" s="4">
        <v>50</v>
      </c>
      <c r="D25" s="4"/>
      <c r="E25" s="16">
        <v>1</v>
      </c>
      <c r="F25" s="6">
        <f>+H31</f>
        <v>4</v>
      </c>
      <c r="G25" s="14">
        <f t="shared" si="4"/>
        <v>50</v>
      </c>
      <c r="H25" s="45">
        <f t="shared" si="0"/>
        <v>200</v>
      </c>
      <c r="I25" s="16">
        <v>1</v>
      </c>
      <c r="J25" s="6">
        <f>+L31</f>
        <v>5</v>
      </c>
      <c r="K25" s="14">
        <f t="shared" si="5"/>
        <v>50</v>
      </c>
      <c r="L25" s="45">
        <f t="shared" si="1"/>
        <v>250</v>
      </c>
      <c r="M25" s="16">
        <v>1</v>
      </c>
      <c r="N25" s="6">
        <f>+P31</f>
        <v>6</v>
      </c>
      <c r="O25" s="14">
        <f t="shared" si="6"/>
        <v>50</v>
      </c>
      <c r="P25" s="45">
        <f t="shared" si="2"/>
        <v>300</v>
      </c>
      <c r="Q25" s="16">
        <v>1</v>
      </c>
      <c r="R25" s="6">
        <f>+T31</f>
        <v>6</v>
      </c>
      <c r="S25" s="14">
        <f t="shared" si="7"/>
        <v>50</v>
      </c>
      <c r="T25" s="45">
        <f t="shared" si="3"/>
        <v>300</v>
      </c>
    </row>
    <row r="26" spans="1:20">
      <c r="A26" s="5" t="s">
        <v>96</v>
      </c>
      <c r="B26" s="5"/>
      <c r="C26" s="5"/>
      <c r="D26" s="43"/>
      <c r="E26" s="17"/>
      <c r="F26" s="5"/>
      <c r="G26" s="5"/>
      <c r="H26" s="46">
        <f>SUM(H19:H25)</f>
        <v>3100</v>
      </c>
      <c r="I26" s="17"/>
      <c r="J26" s="5"/>
      <c r="K26" s="5"/>
      <c r="L26" s="46">
        <f>SUM(L19:L25)</f>
        <v>3925</v>
      </c>
      <c r="M26" s="17"/>
      <c r="N26" s="5"/>
      <c r="O26" s="5"/>
      <c r="P26" s="46">
        <f>SUM(P19:P25)</f>
        <v>4750</v>
      </c>
      <c r="Q26" s="17"/>
      <c r="R26" s="5"/>
      <c r="S26" s="5"/>
      <c r="T26" s="46">
        <f>SUM(T19:T25)</f>
        <v>4750</v>
      </c>
    </row>
    <row r="27" spans="1:20">
      <c r="A27" s="4"/>
      <c r="B27" s="4"/>
      <c r="C27" s="4"/>
      <c r="D27" s="4"/>
      <c r="E27" s="13"/>
      <c r="F27" s="6"/>
      <c r="G27" s="6"/>
      <c r="H27" s="45"/>
      <c r="I27" s="13"/>
      <c r="J27" s="6"/>
      <c r="K27" s="6"/>
      <c r="L27" s="45"/>
      <c r="M27" s="13"/>
      <c r="N27" s="6"/>
      <c r="O27" s="6"/>
      <c r="P27" s="45"/>
      <c r="Q27" s="13"/>
      <c r="R27" s="6"/>
      <c r="S27" s="6"/>
      <c r="T27" s="45"/>
    </row>
    <row r="28" spans="1:20">
      <c r="A28" s="7" t="s">
        <v>97</v>
      </c>
      <c r="B28" s="7"/>
      <c r="C28" s="7"/>
      <c r="D28" s="7"/>
      <c r="E28" s="18"/>
      <c r="F28" s="7"/>
      <c r="G28" s="7"/>
      <c r="H28" s="47">
        <f>+H26+H16+H8</f>
        <v>8260</v>
      </c>
      <c r="I28" s="18"/>
      <c r="J28" s="7"/>
      <c r="K28" s="7"/>
      <c r="L28" s="47">
        <f>+L26+L16+L8</f>
        <v>11655</v>
      </c>
      <c r="M28" s="18"/>
      <c r="N28" s="7"/>
      <c r="O28" s="7"/>
      <c r="P28" s="47">
        <f>+P26+P16+P8</f>
        <v>15730</v>
      </c>
      <c r="Q28" s="18"/>
      <c r="R28" s="7"/>
      <c r="S28" s="7"/>
      <c r="T28" s="47">
        <f>+T26+T16+T8</f>
        <v>15730</v>
      </c>
    </row>
    <row r="29" spans="1:20">
      <c r="A29" s="4"/>
      <c r="B29" s="4"/>
      <c r="C29" s="4"/>
      <c r="D29" s="4"/>
      <c r="E29" s="13"/>
      <c r="F29" s="6"/>
      <c r="G29" s="6"/>
      <c r="H29" s="45"/>
      <c r="I29" s="13"/>
      <c r="J29" s="6"/>
      <c r="K29" s="6"/>
      <c r="L29" s="15"/>
      <c r="M29" s="13"/>
      <c r="N29" s="6"/>
      <c r="O29" s="6"/>
      <c r="P29" s="15"/>
      <c r="Q29" s="13"/>
      <c r="R29" s="6"/>
      <c r="S29" s="6"/>
      <c r="T29" s="15"/>
    </row>
    <row r="30" spans="1:20">
      <c r="A30" s="7" t="s">
        <v>98</v>
      </c>
      <c r="B30" s="7" t="s">
        <v>70</v>
      </c>
      <c r="C30" s="7"/>
      <c r="D30" s="7"/>
      <c r="E30" s="18"/>
      <c r="F30" s="7"/>
      <c r="G30" s="7"/>
      <c r="H30" s="47">
        <v>2</v>
      </c>
      <c r="I30" s="18"/>
      <c r="J30" s="7"/>
      <c r="K30" s="7"/>
      <c r="L30" s="19">
        <v>3</v>
      </c>
      <c r="M30" s="18"/>
      <c r="N30" s="7"/>
      <c r="O30" s="7"/>
      <c r="P30" s="19">
        <v>4</v>
      </c>
      <c r="Q30" s="18"/>
      <c r="R30" s="7"/>
      <c r="S30" s="7"/>
      <c r="T30" s="19">
        <v>4</v>
      </c>
    </row>
    <row r="31" spans="1:20" ht="15.75" thickBot="1">
      <c r="A31" s="8" t="s">
        <v>99</v>
      </c>
      <c r="B31" s="8" t="s">
        <v>72</v>
      </c>
      <c r="C31" s="8"/>
      <c r="D31" s="8"/>
      <c r="E31" s="20"/>
      <c r="F31" s="21"/>
      <c r="G31" s="21"/>
      <c r="H31" s="48">
        <v>4</v>
      </c>
      <c r="I31" s="20"/>
      <c r="J31" s="21"/>
      <c r="K31" s="21"/>
      <c r="L31" s="22">
        <v>5</v>
      </c>
      <c r="M31" s="20"/>
      <c r="N31" s="21"/>
      <c r="O31" s="21"/>
      <c r="P31" s="22">
        <v>6</v>
      </c>
      <c r="Q31" s="20"/>
      <c r="R31" s="21"/>
      <c r="S31" s="21"/>
      <c r="T31" s="22">
        <v>6</v>
      </c>
    </row>
    <row r="32" spans="1:20" ht="15.75" thickBot="1"/>
    <row r="33" spans="1:20">
      <c r="A33" s="1" t="s">
        <v>100</v>
      </c>
      <c r="C33" t="s">
        <v>101</v>
      </c>
      <c r="E33" s="10" t="s">
        <v>66</v>
      </c>
      <c r="F33" s="11" t="s">
        <v>67</v>
      </c>
      <c r="G33" s="11" t="s">
        <v>68</v>
      </c>
      <c r="H33" s="12">
        <v>42767</v>
      </c>
      <c r="I33" s="10" t="s">
        <v>66</v>
      </c>
      <c r="J33" s="11" t="s">
        <v>67</v>
      </c>
      <c r="K33" s="11" t="s">
        <v>68</v>
      </c>
      <c r="L33" s="12">
        <v>42856</v>
      </c>
      <c r="M33" s="10" t="s">
        <v>66</v>
      </c>
      <c r="N33" s="11" t="s">
        <v>67</v>
      </c>
      <c r="O33" s="11" t="s">
        <v>68</v>
      </c>
      <c r="P33" s="12">
        <v>43009</v>
      </c>
      <c r="Q33" s="10" t="s">
        <v>66</v>
      </c>
      <c r="R33" s="11" t="s">
        <v>67</v>
      </c>
      <c r="S33" s="11" t="s">
        <v>68</v>
      </c>
      <c r="T33" s="12">
        <v>43132</v>
      </c>
    </row>
    <row r="34" spans="1:20">
      <c r="A34" s="4" t="s">
        <v>102</v>
      </c>
      <c r="B34" s="4" t="s">
        <v>70</v>
      </c>
      <c r="C34" s="4">
        <v>50</v>
      </c>
      <c r="D34" s="4"/>
      <c r="E34" s="13"/>
      <c r="F34" s="6">
        <f>+H$31</f>
        <v>4</v>
      </c>
      <c r="G34" s="14">
        <f>C34</f>
        <v>50</v>
      </c>
      <c r="H34" s="45">
        <f>+E34*F34*G34</f>
        <v>0</v>
      </c>
      <c r="I34" s="13">
        <f>+L62</f>
        <v>3</v>
      </c>
      <c r="J34" s="6">
        <f>+L$31</f>
        <v>5</v>
      </c>
      <c r="K34" s="14">
        <f>G34</f>
        <v>50</v>
      </c>
      <c r="L34" s="45">
        <f>+I34*J34*K34</f>
        <v>750</v>
      </c>
      <c r="M34" s="13">
        <f>+P62</f>
        <v>4</v>
      </c>
      <c r="N34" s="6">
        <f>+P$31</f>
        <v>6</v>
      </c>
      <c r="O34" s="14">
        <f>K34</f>
        <v>50</v>
      </c>
      <c r="P34" s="45">
        <f>+M34*N34*O34</f>
        <v>1200</v>
      </c>
      <c r="Q34" s="13">
        <f>+T62</f>
        <v>4</v>
      </c>
      <c r="R34" s="6">
        <f>+T$31</f>
        <v>6</v>
      </c>
      <c r="S34" s="14">
        <f>O34</f>
        <v>50</v>
      </c>
      <c r="T34" s="45">
        <f>+Q34*R34*S34</f>
        <v>1200</v>
      </c>
    </row>
    <row r="35" spans="1:20">
      <c r="A35" s="4" t="s">
        <v>103</v>
      </c>
      <c r="B35" s="4" t="s">
        <v>72</v>
      </c>
      <c r="C35" s="4">
        <v>150</v>
      </c>
      <c r="D35" s="4"/>
      <c r="E35" s="13">
        <f>+H62</f>
        <v>2</v>
      </c>
      <c r="F35" s="6">
        <f>+H$31</f>
        <v>4</v>
      </c>
      <c r="G35" s="14">
        <f>C35</f>
        <v>150</v>
      </c>
      <c r="H35" s="45">
        <f>+E35*F35*G35</f>
        <v>1200</v>
      </c>
      <c r="I35" s="13">
        <f>+L62</f>
        <v>3</v>
      </c>
      <c r="J35" s="6">
        <f>+L$31</f>
        <v>5</v>
      </c>
      <c r="K35" s="14">
        <f>G35</f>
        <v>150</v>
      </c>
      <c r="L35" s="45">
        <f>+I35*J35*K35</f>
        <v>2250</v>
      </c>
      <c r="M35" s="13">
        <f>+P62</f>
        <v>4</v>
      </c>
      <c r="N35" s="6">
        <f>+P$31</f>
        <v>6</v>
      </c>
      <c r="O35" s="14">
        <f>K35</f>
        <v>150</v>
      </c>
      <c r="P35" s="45">
        <f>+M35*N35*O35</f>
        <v>3600</v>
      </c>
      <c r="Q35" s="13">
        <f>+T62</f>
        <v>4</v>
      </c>
      <c r="R35" s="6">
        <f>+T$31</f>
        <v>6</v>
      </c>
      <c r="S35" s="14">
        <f>O35</f>
        <v>150</v>
      </c>
      <c r="T35" s="45">
        <f>+Q35*R35*S35</f>
        <v>3600</v>
      </c>
    </row>
    <row r="36" spans="1:20">
      <c r="A36" s="4" t="s">
        <v>74</v>
      </c>
      <c r="B36" s="4" t="s">
        <v>72</v>
      </c>
      <c r="C36" s="42">
        <v>60</v>
      </c>
      <c r="D36" s="4"/>
      <c r="E36" s="13">
        <f>+H62</f>
        <v>2</v>
      </c>
      <c r="F36" s="14">
        <v>1</v>
      </c>
      <c r="G36" s="14">
        <f>C36</f>
        <v>60</v>
      </c>
      <c r="H36" s="45">
        <f>+E36*F36*G36</f>
        <v>120</v>
      </c>
      <c r="I36" s="13">
        <f>+L62</f>
        <v>3</v>
      </c>
      <c r="J36" s="14">
        <v>1</v>
      </c>
      <c r="K36" s="14">
        <f>G36</f>
        <v>60</v>
      </c>
      <c r="L36" s="45">
        <f>+I36*J36*K36</f>
        <v>180</v>
      </c>
      <c r="M36" s="13">
        <f>+P62</f>
        <v>4</v>
      </c>
      <c r="N36" s="14">
        <v>1</v>
      </c>
      <c r="O36" s="14">
        <f>K36</f>
        <v>60</v>
      </c>
      <c r="P36" s="45">
        <f>+M36*N36*O36</f>
        <v>240</v>
      </c>
      <c r="Q36" s="13">
        <f>+T62</f>
        <v>4</v>
      </c>
      <c r="R36" s="14">
        <v>1</v>
      </c>
      <c r="S36" s="14">
        <f>O36</f>
        <v>60</v>
      </c>
      <c r="T36" s="45">
        <f>+Q36*R36*S36</f>
        <v>240</v>
      </c>
    </row>
    <row r="37" spans="1:20">
      <c r="A37" s="4" t="s">
        <v>76</v>
      </c>
      <c r="B37" s="4" t="s">
        <v>72</v>
      </c>
      <c r="C37" s="42">
        <f>500/10</f>
        <v>50</v>
      </c>
      <c r="D37" s="4"/>
      <c r="E37" s="13">
        <f>+H62</f>
        <v>2</v>
      </c>
      <c r="F37" s="6">
        <f>+H63</f>
        <v>4</v>
      </c>
      <c r="G37" s="14">
        <f>C37</f>
        <v>50</v>
      </c>
      <c r="H37" s="45">
        <f>+E37*F37*G37</f>
        <v>400</v>
      </c>
      <c r="I37" s="13">
        <f>+L62</f>
        <v>3</v>
      </c>
      <c r="J37" s="6">
        <f>+L63</f>
        <v>5</v>
      </c>
      <c r="K37" s="14">
        <f>G37</f>
        <v>50</v>
      </c>
      <c r="L37" s="45">
        <f>+I37*J37*K37</f>
        <v>750</v>
      </c>
      <c r="M37" s="13">
        <f>+P62</f>
        <v>4</v>
      </c>
      <c r="N37" s="6">
        <f>+P63</f>
        <v>6</v>
      </c>
      <c r="O37" s="14">
        <f>K37</f>
        <v>50</v>
      </c>
      <c r="P37" s="45">
        <f>+M37*N37*O37</f>
        <v>1200</v>
      </c>
      <c r="Q37" s="13">
        <f>+T62</f>
        <v>4</v>
      </c>
      <c r="R37" s="6">
        <f>+T63</f>
        <v>6</v>
      </c>
      <c r="S37" s="14">
        <f>O37</f>
        <v>50</v>
      </c>
      <c r="T37" s="45">
        <f>+Q37*R37*S37</f>
        <v>1200</v>
      </c>
    </row>
    <row r="38" spans="1:20">
      <c r="A38" s="4" t="s">
        <v>104</v>
      </c>
      <c r="B38" s="4" t="s">
        <v>72</v>
      </c>
      <c r="C38" s="4">
        <v>15</v>
      </c>
      <c r="D38" s="4"/>
      <c r="E38" s="16">
        <v>8</v>
      </c>
      <c r="F38" s="6">
        <f>+H$31</f>
        <v>4</v>
      </c>
      <c r="G38" s="14">
        <v>15</v>
      </c>
      <c r="H38" s="45">
        <f>+E38*F38*G38</f>
        <v>480</v>
      </c>
      <c r="I38" s="16">
        <v>8</v>
      </c>
      <c r="J38" s="6">
        <f>+L$31</f>
        <v>5</v>
      </c>
      <c r="K38" s="14">
        <v>15</v>
      </c>
      <c r="L38" s="45">
        <f>+I38*J38*K38</f>
        <v>600</v>
      </c>
      <c r="M38" s="16">
        <v>10</v>
      </c>
      <c r="N38" s="6">
        <f>+P$31</f>
        <v>6</v>
      </c>
      <c r="O38" s="14">
        <f>K38</f>
        <v>15</v>
      </c>
      <c r="P38" s="45">
        <f>+M38*N38*O38</f>
        <v>900</v>
      </c>
      <c r="Q38" s="16">
        <v>10</v>
      </c>
      <c r="R38" s="6">
        <f>+T$31</f>
        <v>6</v>
      </c>
      <c r="S38" s="14">
        <f>O38</f>
        <v>15</v>
      </c>
      <c r="T38" s="45">
        <f>+Q38*R38*S38</f>
        <v>900</v>
      </c>
    </row>
    <row r="39" spans="1:20">
      <c r="A39" s="4" t="s">
        <v>78</v>
      </c>
      <c r="B39" s="4"/>
      <c r="C39" s="4"/>
      <c r="D39" s="4"/>
      <c r="E39" s="16"/>
      <c r="F39" s="6"/>
      <c r="G39" s="14"/>
      <c r="H39" s="45">
        <v>400</v>
      </c>
      <c r="I39" s="16"/>
      <c r="J39" s="6"/>
      <c r="K39" s="14"/>
      <c r="L39" s="45"/>
      <c r="M39" s="16"/>
      <c r="N39" s="6"/>
      <c r="O39" s="14"/>
      <c r="P39" s="45"/>
      <c r="Q39" s="16"/>
      <c r="R39" s="6"/>
      <c r="S39" s="14"/>
      <c r="T39" s="45"/>
    </row>
    <row r="40" spans="1:20">
      <c r="A40" s="5" t="s">
        <v>79</v>
      </c>
      <c r="B40" s="5"/>
      <c r="C40" s="5"/>
      <c r="D40" s="5"/>
      <c r="E40" s="17"/>
      <c r="F40" s="5"/>
      <c r="G40" s="5"/>
      <c r="H40" s="46">
        <f>SUM(H34:H39)</f>
        <v>2600</v>
      </c>
      <c r="I40" s="17"/>
      <c r="J40" s="5"/>
      <c r="K40" s="5"/>
      <c r="L40" s="46">
        <f>SUM(L34:L38)</f>
        <v>4530</v>
      </c>
      <c r="M40" s="17"/>
      <c r="N40" s="5"/>
      <c r="O40" s="5"/>
      <c r="P40" s="46">
        <f>SUM(P34:P38)</f>
        <v>7140</v>
      </c>
      <c r="Q40" s="17"/>
      <c r="R40" s="5"/>
      <c r="S40" s="5"/>
      <c r="T40" s="46">
        <f>SUM(T34:T38)</f>
        <v>7140</v>
      </c>
    </row>
    <row r="41" spans="1:20">
      <c r="A41" s="4"/>
      <c r="B41" s="4"/>
      <c r="C41" s="4"/>
      <c r="D41" s="4"/>
      <c r="E41" s="13"/>
      <c r="F41" s="6"/>
      <c r="G41" s="6"/>
      <c r="H41" s="45"/>
      <c r="I41" s="13"/>
      <c r="J41" s="6"/>
      <c r="K41" s="6"/>
      <c r="L41" s="45"/>
      <c r="M41" s="13"/>
      <c r="N41" s="6"/>
      <c r="O41" s="6"/>
      <c r="P41" s="45"/>
      <c r="Q41" s="13"/>
      <c r="R41" s="6"/>
      <c r="S41" s="6"/>
      <c r="T41" s="45"/>
    </row>
    <row r="42" spans="1:20">
      <c r="A42" s="4" t="s">
        <v>80</v>
      </c>
      <c r="B42" s="4"/>
      <c r="C42" s="4"/>
      <c r="D42" s="4"/>
      <c r="E42" s="13"/>
      <c r="F42" s="6"/>
      <c r="G42" s="6"/>
      <c r="H42" s="45"/>
      <c r="I42" s="13"/>
      <c r="J42" s="6"/>
      <c r="K42" s="6"/>
      <c r="L42" s="45"/>
      <c r="M42" s="13"/>
      <c r="N42" s="6"/>
      <c r="O42" s="6"/>
      <c r="P42" s="45"/>
      <c r="Q42" s="13"/>
      <c r="R42" s="6"/>
      <c r="S42" s="6"/>
      <c r="T42" s="45"/>
    </row>
    <row r="43" spans="1:20">
      <c r="A43" s="4" t="s">
        <v>81</v>
      </c>
      <c r="B43" s="4" t="s">
        <v>72</v>
      </c>
      <c r="C43" s="4">
        <v>150</v>
      </c>
      <c r="D43" s="4"/>
      <c r="E43" s="16">
        <v>1</v>
      </c>
      <c r="F43" s="6">
        <f>+H63*1.2</f>
        <v>4.8</v>
      </c>
      <c r="G43" s="14">
        <f>C43</f>
        <v>150</v>
      </c>
      <c r="H43" s="45">
        <f>+E43*F43*G43</f>
        <v>720</v>
      </c>
      <c r="I43" s="16">
        <v>1</v>
      </c>
      <c r="J43" s="6">
        <f>+L63*1.2</f>
        <v>6</v>
      </c>
      <c r="K43" s="14">
        <f>G43</f>
        <v>150</v>
      </c>
      <c r="L43" s="45">
        <f>+I43*J43*K43</f>
        <v>900</v>
      </c>
      <c r="M43" s="16">
        <v>1</v>
      </c>
      <c r="N43" s="6">
        <f>+P63*1.2</f>
        <v>7.1999999999999993</v>
      </c>
      <c r="O43" s="14">
        <f>K43</f>
        <v>150</v>
      </c>
      <c r="P43" s="45">
        <f>+M43*N43*O43</f>
        <v>1080</v>
      </c>
      <c r="Q43" s="16">
        <v>1</v>
      </c>
      <c r="R43" s="6">
        <f>+T63*1.2</f>
        <v>7.1999999999999993</v>
      </c>
      <c r="S43" s="14">
        <f>O43</f>
        <v>150</v>
      </c>
      <c r="T43" s="45">
        <f>+Q43*R43*S43</f>
        <v>1080</v>
      </c>
    </row>
    <row r="44" spans="1:20">
      <c r="A44" s="4" t="s">
        <v>82</v>
      </c>
      <c r="B44" s="4" t="s">
        <v>72</v>
      </c>
      <c r="C44" s="4">
        <v>120</v>
      </c>
      <c r="D44" s="4"/>
      <c r="E44" s="16">
        <v>2</v>
      </c>
      <c r="F44" s="6">
        <f>+H63</f>
        <v>4</v>
      </c>
      <c r="G44" s="14">
        <f>C44</f>
        <v>120</v>
      </c>
      <c r="H44" s="45">
        <f>+E44*F44*G44</f>
        <v>960</v>
      </c>
      <c r="I44" s="16">
        <v>2</v>
      </c>
      <c r="J44" s="6">
        <f>+L63</f>
        <v>5</v>
      </c>
      <c r="K44" s="14">
        <f>G44</f>
        <v>120</v>
      </c>
      <c r="L44" s="45">
        <f>+I44*J44*K44</f>
        <v>1200</v>
      </c>
      <c r="M44" s="16">
        <v>2</v>
      </c>
      <c r="N44" s="6">
        <f>+P63</f>
        <v>6</v>
      </c>
      <c r="O44" s="14">
        <f>K44</f>
        <v>120</v>
      </c>
      <c r="P44" s="45">
        <f>+M44*N44*O44</f>
        <v>1440</v>
      </c>
      <c r="Q44" s="16">
        <v>2</v>
      </c>
      <c r="R44" s="6">
        <f>+T63</f>
        <v>6</v>
      </c>
      <c r="S44" s="14">
        <f>O44</f>
        <v>120</v>
      </c>
      <c r="T44" s="45">
        <f>+Q44*R44*S44</f>
        <v>1440</v>
      </c>
    </row>
    <row r="45" spans="1:20">
      <c r="A45" s="4" t="s">
        <v>83</v>
      </c>
      <c r="B45" s="4" t="s">
        <v>72</v>
      </c>
      <c r="C45" s="4">
        <v>50</v>
      </c>
      <c r="D45" s="4"/>
      <c r="E45" s="16">
        <v>1</v>
      </c>
      <c r="F45" s="6">
        <f>+H63*1.2</f>
        <v>4.8</v>
      </c>
      <c r="G45" s="14">
        <f>C45</f>
        <v>50</v>
      </c>
      <c r="H45" s="45">
        <f>+E45*F45*G45</f>
        <v>240</v>
      </c>
      <c r="I45" s="16">
        <v>1</v>
      </c>
      <c r="J45" s="6">
        <f>+L63*1.2</f>
        <v>6</v>
      </c>
      <c r="K45" s="14">
        <f>G45</f>
        <v>50</v>
      </c>
      <c r="L45" s="45">
        <f>+I45*J45*K45</f>
        <v>300</v>
      </c>
      <c r="M45" s="16">
        <v>1</v>
      </c>
      <c r="N45" s="6">
        <f>+P63*1.2</f>
        <v>7.1999999999999993</v>
      </c>
      <c r="O45" s="14">
        <f>K45</f>
        <v>50</v>
      </c>
      <c r="P45" s="45">
        <f>+M45*N45*O45</f>
        <v>359.99999999999994</v>
      </c>
      <c r="Q45" s="16">
        <v>1</v>
      </c>
      <c r="R45" s="6">
        <f>+T63*1.2</f>
        <v>7.1999999999999993</v>
      </c>
      <c r="S45" s="14">
        <f>O45</f>
        <v>50</v>
      </c>
      <c r="T45" s="45">
        <f>+Q45*R45*S45</f>
        <v>359.99999999999994</v>
      </c>
    </row>
    <row r="46" spans="1:20">
      <c r="A46" s="4" t="s">
        <v>84</v>
      </c>
      <c r="B46" s="4" t="s">
        <v>72</v>
      </c>
      <c r="C46" s="4">
        <v>80</v>
      </c>
      <c r="D46" s="4"/>
      <c r="E46" s="16">
        <v>1</v>
      </c>
      <c r="F46" s="6">
        <f>+H63</f>
        <v>4</v>
      </c>
      <c r="G46" s="14">
        <f>C46</f>
        <v>80</v>
      </c>
      <c r="H46" s="45">
        <f>+E46*F46*G46</f>
        <v>320</v>
      </c>
      <c r="I46" s="16">
        <v>1</v>
      </c>
      <c r="J46" s="6">
        <f>+L63</f>
        <v>5</v>
      </c>
      <c r="K46" s="14">
        <f>G46</f>
        <v>80</v>
      </c>
      <c r="L46" s="45">
        <f>+I46*J46*K46</f>
        <v>400</v>
      </c>
      <c r="M46" s="16">
        <v>1</v>
      </c>
      <c r="N46" s="6">
        <f>+P63</f>
        <v>6</v>
      </c>
      <c r="O46" s="14">
        <f>K46</f>
        <v>80</v>
      </c>
      <c r="P46" s="45">
        <f>+M46*N46*O46</f>
        <v>480</v>
      </c>
      <c r="Q46" s="16">
        <v>1</v>
      </c>
      <c r="R46" s="6">
        <f>+T63</f>
        <v>6</v>
      </c>
      <c r="S46" s="14">
        <f>O46</f>
        <v>80</v>
      </c>
      <c r="T46" s="45">
        <f>+Q46*R46*S46</f>
        <v>480</v>
      </c>
    </row>
    <row r="47" spans="1:20">
      <c r="A47" s="4" t="s">
        <v>85</v>
      </c>
      <c r="B47" s="4" t="s">
        <v>72</v>
      </c>
      <c r="C47" s="4">
        <v>40</v>
      </c>
      <c r="D47" s="4"/>
      <c r="E47" s="16">
        <v>2</v>
      </c>
      <c r="F47" s="6">
        <f>+H63</f>
        <v>4</v>
      </c>
      <c r="G47" s="14">
        <f>C47</f>
        <v>40</v>
      </c>
      <c r="H47" s="45">
        <f>+E47*F47*G47</f>
        <v>320</v>
      </c>
      <c r="I47" s="16">
        <v>2</v>
      </c>
      <c r="J47" s="6">
        <f>+L63</f>
        <v>5</v>
      </c>
      <c r="K47" s="14">
        <f>G47</f>
        <v>40</v>
      </c>
      <c r="L47" s="45">
        <f>+I47*J47*K47</f>
        <v>400</v>
      </c>
      <c r="M47" s="16">
        <v>2</v>
      </c>
      <c r="N47" s="6">
        <f>+P63</f>
        <v>6</v>
      </c>
      <c r="O47" s="14">
        <f>K47</f>
        <v>40</v>
      </c>
      <c r="P47" s="45">
        <f>+M47*N47*O47</f>
        <v>480</v>
      </c>
      <c r="Q47" s="16">
        <v>2</v>
      </c>
      <c r="R47" s="6">
        <f>+T63</f>
        <v>6</v>
      </c>
      <c r="S47" s="14">
        <f>O47</f>
        <v>40</v>
      </c>
      <c r="T47" s="45">
        <f>+Q47*R47*S47</f>
        <v>480</v>
      </c>
    </row>
    <row r="48" spans="1:20">
      <c r="A48" s="5" t="s">
        <v>86</v>
      </c>
      <c r="B48" s="5"/>
      <c r="C48" s="5"/>
      <c r="D48" s="43"/>
      <c r="E48" s="17"/>
      <c r="F48" s="5"/>
      <c r="G48" s="5"/>
      <c r="H48" s="46">
        <f>SUM(H43:H47)</f>
        <v>2560</v>
      </c>
      <c r="I48" s="17"/>
      <c r="J48" s="5"/>
      <c r="K48" s="5"/>
      <c r="L48" s="46">
        <f>SUM(L43:L47)</f>
        <v>3200</v>
      </c>
      <c r="M48" s="17"/>
      <c r="N48" s="5"/>
      <c r="O48" s="5"/>
      <c r="P48" s="46">
        <f>SUM(P43:P47)</f>
        <v>3840</v>
      </c>
      <c r="Q48" s="17"/>
      <c r="R48" s="5"/>
      <c r="S48" s="5"/>
      <c r="T48" s="46">
        <f>SUM(T43:T47)</f>
        <v>3840</v>
      </c>
    </row>
    <row r="49" spans="1:20">
      <c r="A49" s="4"/>
      <c r="B49" s="4"/>
      <c r="C49" s="4"/>
      <c r="D49" s="4"/>
      <c r="E49" s="13"/>
      <c r="F49" s="6"/>
      <c r="G49" s="6"/>
      <c r="H49" s="45"/>
      <c r="I49" s="13"/>
      <c r="J49" s="6"/>
      <c r="K49" s="6"/>
      <c r="L49" s="45"/>
      <c r="M49" s="13"/>
      <c r="N49" s="6"/>
      <c r="O49" s="6"/>
      <c r="P49" s="45"/>
      <c r="Q49" s="13"/>
      <c r="R49" s="6"/>
      <c r="S49" s="6"/>
      <c r="T49" s="45"/>
    </row>
    <row r="50" spans="1:20">
      <c r="A50" s="4" t="s">
        <v>87</v>
      </c>
      <c r="B50" s="4"/>
      <c r="C50" s="4"/>
      <c r="D50" s="4"/>
      <c r="E50" s="13"/>
      <c r="F50" s="6"/>
      <c r="G50" s="6"/>
      <c r="H50" s="45"/>
      <c r="I50" s="13"/>
      <c r="J50" s="6"/>
      <c r="K50" s="6"/>
      <c r="L50" s="45"/>
      <c r="M50" s="13"/>
      <c r="N50" s="6"/>
      <c r="O50" s="6"/>
      <c r="P50" s="45"/>
      <c r="Q50" s="13"/>
      <c r="R50" s="6"/>
      <c r="S50" s="6"/>
      <c r="T50" s="45"/>
    </row>
    <row r="51" spans="1:20">
      <c r="A51" s="4" t="s">
        <v>88</v>
      </c>
      <c r="B51" s="4" t="s">
        <v>72</v>
      </c>
      <c r="C51" s="4">
        <v>150</v>
      </c>
      <c r="D51" s="4"/>
      <c r="E51" s="16">
        <v>1</v>
      </c>
      <c r="F51" s="6">
        <f>+H63</f>
        <v>4</v>
      </c>
      <c r="G51" s="14">
        <f>C51</f>
        <v>150</v>
      </c>
      <c r="H51" s="45">
        <f t="shared" ref="H51:H57" si="8">+E51*F51*G51</f>
        <v>600</v>
      </c>
      <c r="I51" s="16">
        <v>1</v>
      </c>
      <c r="J51" s="6">
        <f>+L63</f>
        <v>5</v>
      </c>
      <c r="K51" s="14">
        <f>G51</f>
        <v>150</v>
      </c>
      <c r="L51" s="45">
        <f t="shared" ref="L51:L57" si="9">+I51*J51*K51</f>
        <v>750</v>
      </c>
      <c r="M51" s="16">
        <v>1</v>
      </c>
      <c r="N51" s="6">
        <f>+P63</f>
        <v>6</v>
      </c>
      <c r="O51" s="14">
        <f>K51</f>
        <v>150</v>
      </c>
      <c r="P51" s="45">
        <f t="shared" ref="P51:P57" si="10">+M51*N51*O51</f>
        <v>900</v>
      </c>
      <c r="Q51" s="16">
        <v>1</v>
      </c>
      <c r="R51" s="6">
        <f>+T63</f>
        <v>6</v>
      </c>
      <c r="S51" s="14">
        <f>O51</f>
        <v>150</v>
      </c>
      <c r="T51" s="45">
        <f t="shared" ref="T51:T57" si="11">+Q51*R51*S51</f>
        <v>900</v>
      </c>
    </row>
    <row r="52" spans="1:20">
      <c r="A52" s="4" t="s">
        <v>89</v>
      </c>
      <c r="B52" s="4" t="s">
        <v>72</v>
      </c>
      <c r="C52" s="4">
        <v>50</v>
      </c>
      <c r="D52" s="4"/>
      <c r="E52" s="16">
        <v>1</v>
      </c>
      <c r="F52" s="6">
        <f>+H63</f>
        <v>4</v>
      </c>
      <c r="G52" s="14">
        <f t="shared" ref="G52:G57" si="12">C52</f>
        <v>50</v>
      </c>
      <c r="H52" s="45">
        <f t="shared" si="8"/>
        <v>200</v>
      </c>
      <c r="I52" s="16">
        <v>1</v>
      </c>
      <c r="J52" s="6">
        <f>+L63</f>
        <v>5</v>
      </c>
      <c r="K52" s="14">
        <f t="shared" ref="K52:K57" si="13">G52</f>
        <v>50</v>
      </c>
      <c r="L52" s="45">
        <f t="shared" si="9"/>
        <v>250</v>
      </c>
      <c r="M52" s="16">
        <v>1</v>
      </c>
      <c r="N52" s="6">
        <f>+P63</f>
        <v>6</v>
      </c>
      <c r="O52" s="14">
        <f t="shared" ref="O52:O57" si="14">K52</f>
        <v>50</v>
      </c>
      <c r="P52" s="45">
        <f t="shared" si="10"/>
        <v>300</v>
      </c>
      <c r="Q52" s="16">
        <v>1</v>
      </c>
      <c r="R52" s="6">
        <f>+T63</f>
        <v>6</v>
      </c>
      <c r="S52" s="14">
        <f t="shared" ref="S52:S57" si="15">O52</f>
        <v>50</v>
      </c>
      <c r="T52" s="45">
        <f t="shared" si="11"/>
        <v>300</v>
      </c>
    </row>
    <row r="53" spans="1:20">
      <c r="A53" s="4" t="s">
        <v>90</v>
      </c>
      <c r="B53" s="4" t="s">
        <v>70</v>
      </c>
      <c r="C53" s="4">
        <v>500</v>
      </c>
      <c r="D53" s="4"/>
      <c r="E53" s="13">
        <f>+H62</f>
        <v>2</v>
      </c>
      <c r="F53" s="14">
        <v>1</v>
      </c>
      <c r="G53" s="14">
        <f t="shared" si="12"/>
        <v>500</v>
      </c>
      <c r="H53" s="45">
        <f t="shared" si="8"/>
        <v>1000</v>
      </c>
      <c r="I53" s="13">
        <f>+L62</f>
        <v>3</v>
      </c>
      <c r="J53" s="14">
        <v>1</v>
      </c>
      <c r="K53" s="14">
        <f t="shared" si="13"/>
        <v>500</v>
      </c>
      <c r="L53" s="45">
        <f t="shared" si="9"/>
        <v>1500</v>
      </c>
      <c r="M53" s="13">
        <f>+P62</f>
        <v>4</v>
      </c>
      <c r="N53" s="14">
        <v>1</v>
      </c>
      <c r="O53" s="14">
        <f t="shared" si="14"/>
        <v>500</v>
      </c>
      <c r="P53" s="45">
        <f t="shared" si="10"/>
        <v>2000</v>
      </c>
      <c r="Q53" s="13">
        <f>+T62</f>
        <v>4</v>
      </c>
      <c r="R53" s="14">
        <v>1</v>
      </c>
      <c r="S53" s="14">
        <f t="shared" si="15"/>
        <v>500</v>
      </c>
      <c r="T53" s="45">
        <f t="shared" si="11"/>
        <v>2000</v>
      </c>
    </row>
    <row r="54" spans="1:20">
      <c r="A54" s="4" t="s">
        <v>91</v>
      </c>
      <c r="B54" s="4" t="s">
        <v>92</v>
      </c>
      <c r="C54" s="4">
        <v>500</v>
      </c>
      <c r="D54" s="4"/>
      <c r="E54" s="16">
        <v>1</v>
      </c>
      <c r="F54" s="14">
        <v>1</v>
      </c>
      <c r="G54" s="14">
        <f t="shared" si="12"/>
        <v>500</v>
      </c>
      <c r="H54" s="45">
        <f t="shared" si="8"/>
        <v>500</v>
      </c>
      <c r="I54" s="16">
        <v>1</v>
      </c>
      <c r="J54" s="14">
        <v>1</v>
      </c>
      <c r="K54" s="14">
        <f t="shared" si="13"/>
        <v>500</v>
      </c>
      <c r="L54" s="45">
        <f t="shared" si="9"/>
        <v>500</v>
      </c>
      <c r="M54" s="16">
        <v>1</v>
      </c>
      <c r="N54" s="14">
        <v>1</v>
      </c>
      <c r="O54" s="14">
        <f t="shared" si="14"/>
        <v>500</v>
      </c>
      <c r="P54" s="45">
        <f t="shared" si="10"/>
        <v>500</v>
      </c>
      <c r="Q54" s="16">
        <v>1</v>
      </c>
      <c r="R54" s="14">
        <v>1</v>
      </c>
      <c r="S54" s="14">
        <f t="shared" si="15"/>
        <v>500</v>
      </c>
      <c r="T54" s="45">
        <f t="shared" si="11"/>
        <v>500</v>
      </c>
    </row>
    <row r="55" spans="1:20">
      <c r="A55" s="4" t="s">
        <v>93</v>
      </c>
      <c r="B55" s="4" t="s">
        <v>92</v>
      </c>
      <c r="C55" s="4">
        <v>300</v>
      </c>
      <c r="D55" s="4"/>
      <c r="E55" s="16">
        <v>1</v>
      </c>
      <c r="F55" s="14">
        <v>1</v>
      </c>
      <c r="G55" s="14">
        <f t="shared" si="12"/>
        <v>300</v>
      </c>
      <c r="H55" s="45">
        <f t="shared" si="8"/>
        <v>300</v>
      </c>
      <c r="I55" s="16">
        <v>1</v>
      </c>
      <c r="J55" s="14">
        <v>1</v>
      </c>
      <c r="K55" s="14">
        <f t="shared" si="13"/>
        <v>300</v>
      </c>
      <c r="L55" s="45">
        <f t="shared" si="9"/>
        <v>300</v>
      </c>
      <c r="M55" s="16">
        <v>1</v>
      </c>
      <c r="N55" s="14">
        <v>1</v>
      </c>
      <c r="O55" s="14">
        <f t="shared" si="14"/>
        <v>300</v>
      </c>
      <c r="P55" s="45">
        <f t="shared" si="10"/>
        <v>300</v>
      </c>
      <c r="Q55" s="16">
        <v>1</v>
      </c>
      <c r="R55" s="14">
        <v>1</v>
      </c>
      <c r="S55" s="14">
        <f t="shared" si="15"/>
        <v>300</v>
      </c>
      <c r="T55" s="45">
        <f t="shared" si="11"/>
        <v>300</v>
      </c>
    </row>
    <row r="56" spans="1:20">
      <c r="A56" s="4" t="s">
        <v>94</v>
      </c>
      <c r="B56" s="4" t="s">
        <v>72</v>
      </c>
      <c r="C56" s="4">
        <v>75</v>
      </c>
      <c r="D56" s="4"/>
      <c r="E56" s="16">
        <v>1</v>
      </c>
      <c r="F56" s="6">
        <f>+H63</f>
        <v>4</v>
      </c>
      <c r="G56" s="14">
        <f t="shared" si="12"/>
        <v>75</v>
      </c>
      <c r="H56" s="45">
        <f t="shared" si="8"/>
        <v>300</v>
      </c>
      <c r="I56" s="16">
        <v>1</v>
      </c>
      <c r="J56" s="6">
        <f>+L63</f>
        <v>5</v>
      </c>
      <c r="K56" s="14">
        <f t="shared" si="13"/>
        <v>75</v>
      </c>
      <c r="L56" s="45">
        <f t="shared" si="9"/>
        <v>375</v>
      </c>
      <c r="M56" s="16">
        <v>1</v>
      </c>
      <c r="N56" s="6">
        <f>+P63</f>
        <v>6</v>
      </c>
      <c r="O56" s="14">
        <f t="shared" si="14"/>
        <v>75</v>
      </c>
      <c r="P56" s="45">
        <f t="shared" si="10"/>
        <v>450</v>
      </c>
      <c r="Q56" s="16">
        <v>1</v>
      </c>
      <c r="R56" s="6">
        <f>+T63</f>
        <v>6</v>
      </c>
      <c r="S56" s="14">
        <f t="shared" si="15"/>
        <v>75</v>
      </c>
      <c r="T56" s="45">
        <f t="shared" si="11"/>
        <v>450</v>
      </c>
    </row>
    <row r="57" spans="1:20">
      <c r="A57" s="4" t="s">
        <v>95</v>
      </c>
      <c r="B57" s="4" t="s">
        <v>72</v>
      </c>
      <c r="C57" s="4">
        <v>50</v>
      </c>
      <c r="D57" s="4"/>
      <c r="E57" s="16">
        <v>1</v>
      </c>
      <c r="F57" s="6">
        <f>+H63</f>
        <v>4</v>
      </c>
      <c r="G57" s="14">
        <f t="shared" si="12"/>
        <v>50</v>
      </c>
      <c r="H57" s="45">
        <f t="shared" si="8"/>
        <v>200</v>
      </c>
      <c r="I57" s="16">
        <v>1</v>
      </c>
      <c r="J57" s="6">
        <f>+L63</f>
        <v>5</v>
      </c>
      <c r="K57" s="14">
        <f t="shared" si="13"/>
        <v>50</v>
      </c>
      <c r="L57" s="45">
        <f t="shared" si="9"/>
        <v>250</v>
      </c>
      <c r="M57" s="16">
        <v>1</v>
      </c>
      <c r="N57" s="6">
        <f>+P63</f>
        <v>6</v>
      </c>
      <c r="O57" s="14">
        <f t="shared" si="14"/>
        <v>50</v>
      </c>
      <c r="P57" s="45">
        <f t="shared" si="10"/>
        <v>300</v>
      </c>
      <c r="Q57" s="16">
        <v>1</v>
      </c>
      <c r="R57" s="6">
        <f>+T63</f>
        <v>6</v>
      </c>
      <c r="S57" s="14">
        <f t="shared" si="15"/>
        <v>50</v>
      </c>
      <c r="T57" s="45">
        <f t="shared" si="11"/>
        <v>300</v>
      </c>
    </row>
    <row r="58" spans="1:20">
      <c r="A58" s="5" t="s">
        <v>96</v>
      </c>
      <c r="B58" s="5"/>
      <c r="C58" s="5"/>
      <c r="D58" s="43"/>
      <c r="E58" s="17"/>
      <c r="F58" s="5"/>
      <c r="G58" s="5"/>
      <c r="H58" s="46">
        <f>SUM(H51:H57)</f>
        <v>3100</v>
      </c>
      <c r="I58" s="17"/>
      <c r="J58" s="5"/>
      <c r="K58" s="5"/>
      <c r="L58" s="46">
        <f>SUM(L51:L57)</f>
        <v>3925</v>
      </c>
      <c r="M58" s="17"/>
      <c r="N58" s="5"/>
      <c r="O58" s="5"/>
      <c r="P58" s="46">
        <f>SUM(P51:P57)</f>
        <v>4750</v>
      </c>
      <c r="Q58" s="17"/>
      <c r="R58" s="5"/>
      <c r="S58" s="5"/>
      <c r="T58" s="46">
        <f>SUM(T51:T57)</f>
        <v>4750</v>
      </c>
    </row>
    <row r="59" spans="1:20">
      <c r="A59" s="4"/>
      <c r="B59" s="4"/>
      <c r="C59" s="4"/>
      <c r="D59" s="4"/>
      <c r="E59" s="13"/>
      <c r="F59" s="6"/>
      <c r="G59" s="6"/>
      <c r="H59" s="45"/>
      <c r="I59" s="13"/>
      <c r="J59" s="6"/>
      <c r="K59" s="6"/>
      <c r="L59" s="45"/>
      <c r="M59" s="13"/>
      <c r="N59" s="6"/>
      <c r="O59" s="6"/>
      <c r="P59" s="45"/>
      <c r="Q59" s="13"/>
      <c r="R59" s="6"/>
      <c r="S59" s="6"/>
      <c r="T59" s="45"/>
    </row>
    <row r="60" spans="1:20">
      <c r="A60" s="7" t="s">
        <v>105</v>
      </c>
      <c r="B60" s="7"/>
      <c r="C60" s="7"/>
      <c r="D60" s="7"/>
      <c r="E60" s="18"/>
      <c r="F60" s="7"/>
      <c r="G60" s="7"/>
      <c r="H60" s="47">
        <f>+H58+H48+H40</f>
        <v>8260</v>
      </c>
      <c r="I60" s="18"/>
      <c r="J60" s="7"/>
      <c r="K60" s="7"/>
      <c r="L60" s="47">
        <f>+L58+L48+L40</f>
        <v>11655</v>
      </c>
      <c r="M60" s="18"/>
      <c r="N60" s="7"/>
      <c r="O60" s="7"/>
      <c r="P60" s="47">
        <f>+P58+P48+P40</f>
        <v>15730</v>
      </c>
      <c r="Q60" s="18"/>
      <c r="R60" s="7"/>
      <c r="S60" s="7"/>
      <c r="T60" s="47">
        <f>+T58+T48+T40</f>
        <v>15730</v>
      </c>
    </row>
    <row r="61" spans="1:20">
      <c r="A61" s="4"/>
      <c r="B61" s="4"/>
      <c r="C61" s="4"/>
      <c r="D61" s="4"/>
      <c r="E61" s="13"/>
      <c r="F61" s="6"/>
      <c r="G61" s="6"/>
      <c r="H61" s="15"/>
      <c r="I61" s="13"/>
      <c r="J61" s="6"/>
      <c r="K61" s="6"/>
      <c r="L61" s="15"/>
      <c r="M61" s="13"/>
      <c r="N61" s="6"/>
      <c r="O61" s="6"/>
      <c r="P61" s="15"/>
      <c r="Q61" s="13"/>
      <c r="R61" s="6"/>
      <c r="S61" s="6"/>
      <c r="T61" s="15"/>
    </row>
    <row r="62" spans="1:20">
      <c r="A62" s="7" t="s">
        <v>98</v>
      </c>
      <c r="B62" s="7" t="s">
        <v>70</v>
      </c>
      <c r="C62" s="7"/>
      <c r="D62" s="7"/>
      <c r="E62" s="18"/>
      <c r="F62" s="7"/>
      <c r="G62" s="7"/>
      <c r="H62" s="19">
        <v>2</v>
      </c>
      <c r="I62" s="18"/>
      <c r="J62" s="7"/>
      <c r="K62" s="7"/>
      <c r="L62" s="19">
        <v>3</v>
      </c>
      <c r="M62" s="18"/>
      <c r="N62" s="7"/>
      <c r="O62" s="7"/>
      <c r="P62" s="19">
        <v>4</v>
      </c>
      <c r="Q62" s="18"/>
      <c r="R62" s="7"/>
      <c r="S62" s="7"/>
      <c r="T62" s="19">
        <v>4</v>
      </c>
    </row>
    <row r="63" spans="1:20" ht="15.75" thickBot="1">
      <c r="A63" s="8" t="s">
        <v>99</v>
      </c>
      <c r="B63" s="8" t="s">
        <v>72</v>
      </c>
      <c r="C63" s="8"/>
      <c r="D63" s="8"/>
      <c r="E63" s="20"/>
      <c r="F63" s="21"/>
      <c r="G63" s="21"/>
      <c r="H63" s="22">
        <v>4</v>
      </c>
      <c r="I63" s="20"/>
      <c r="J63" s="21"/>
      <c r="K63" s="21"/>
      <c r="L63" s="22">
        <v>5</v>
      </c>
      <c r="M63" s="20"/>
      <c r="N63" s="21"/>
      <c r="O63" s="21"/>
      <c r="P63" s="22">
        <v>6</v>
      </c>
      <c r="Q63" s="20"/>
      <c r="R63" s="21"/>
      <c r="S63" s="21"/>
      <c r="T63" s="22">
        <v>6</v>
      </c>
    </row>
    <row r="64" spans="1:20" ht="15.75" thickBot="1"/>
    <row r="65" spans="1:20">
      <c r="A65" s="1" t="s">
        <v>106</v>
      </c>
      <c r="C65" t="s">
        <v>101</v>
      </c>
      <c r="E65" s="10" t="s">
        <v>66</v>
      </c>
      <c r="F65" s="11" t="s">
        <v>67</v>
      </c>
      <c r="G65" s="11" t="s">
        <v>68</v>
      </c>
      <c r="H65" s="12">
        <v>42767</v>
      </c>
      <c r="I65" s="10" t="s">
        <v>66</v>
      </c>
      <c r="J65" s="11" t="s">
        <v>67</v>
      </c>
      <c r="K65" s="11" t="s">
        <v>68</v>
      </c>
      <c r="L65" s="12">
        <v>42856</v>
      </c>
      <c r="M65" s="10" t="s">
        <v>66</v>
      </c>
      <c r="N65" s="11" t="s">
        <v>67</v>
      </c>
      <c r="O65" s="11" t="s">
        <v>68</v>
      </c>
      <c r="P65" s="12">
        <v>43009</v>
      </c>
      <c r="Q65" s="10" t="s">
        <v>66</v>
      </c>
      <c r="R65" s="11" t="s">
        <v>67</v>
      </c>
      <c r="S65" s="11" t="s">
        <v>68</v>
      </c>
      <c r="T65" s="12">
        <v>43132</v>
      </c>
    </row>
    <row r="66" spans="1:20">
      <c r="A66" s="4" t="s">
        <v>102</v>
      </c>
      <c r="B66" s="4" t="s">
        <v>70</v>
      </c>
      <c r="C66" s="4">
        <v>50</v>
      </c>
      <c r="D66" s="4"/>
      <c r="E66" s="13"/>
      <c r="F66" s="6">
        <f>+H$31</f>
        <v>4</v>
      </c>
      <c r="G66" s="14">
        <f>C66</f>
        <v>50</v>
      </c>
      <c r="H66" s="45">
        <f>+E66*F66*G66</f>
        <v>0</v>
      </c>
      <c r="I66" s="13">
        <f>+L94</f>
        <v>4</v>
      </c>
      <c r="J66" s="6">
        <f>+L$31</f>
        <v>5</v>
      </c>
      <c r="K66" s="14">
        <f>G66</f>
        <v>50</v>
      </c>
      <c r="L66" s="45">
        <f>+I66*J66*K66</f>
        <v>1000</v>
      </c>
      <c r="M66" s="13">
        <f>+P94</f>
        <v>4</v>
      </c>
      <c r="N66" s="6">
        <f>+P$31</f>
        <v>6</v>
      </c>
      <c r="O66" s="14">
        <f>K66</f>
        <v>50</v>
      </c>
      <c r="P66" s="45">
        <f>+M66*N66*O66</f>
        <v>1200</v>
      </c>
      <c r="Q66" s="13">
        <f>+T94</f>
        <v>4</v>
      </c>
      <c r="R66" s="6">
        <f>+T$31</f>
        <v>6</v>
      </c>
      <c r="S66" s="14">
        <f>O66</f>
        <v>50</v>
      </c>
      <c r="T66" s="45">
        <f>+Q66*R66*S66</f>
        <v>1200</v>
      </c>
    </row>
    <row r="67" spans="1:20">
      <c r="A67" s="4" t="s">
        <v>103</v>
      </c>
      <c r="B67" s="4" t="s">
        <v>72</v>
      </c>
      <c r="C67" s="4">
        <v>150</v>
      </c>
      <c r="D67" s="4"/>
      <c r="E67" s="13">
        <f>+H94</f>
        <v>3</v>
      </c>
      <c r="F67" s="6">
        <f>+H$31</f>
        <v>4</v>
      </c>
      <c r="G67" s="14">
        <f>C67</f>
        <v>150</v>
      </c>
      <c r="H67" s="45">
        <f>+E67*F67*G67</f>
        <v>1800</v>
      </c>
      <c r="I67" s="13">
        <f>+L94</f>
        <v>4</v>
      </c>
      <c r="J67" s="6">
        <f>+L$31</f>
        <v>5</v>
      </c>
      <c r="K67" s="14">
        <f>G67</f>
        <v>150</v>
      </c>
      <c r="L67" s="45">
        <f>+I67*J67*K67</f>
        <v>3000</v>
      </c>
      <c r="M67" s="13">
        <f>+P94</f>
        <v>4</v>
      </c>
      <c r="N67" s="6">
        <f>+P$31</f>
        <v>6</v>
      </c>
      <c r="O67" s="14">
        <f>K67</f>
        <v>150</v>
      </c>
      <c r="P67" s="45">
        <f>+M67*N67*O67</f>
        <v>3600</v>
      </c>
      <c r="Q67" s="13">
        <f>+T94</f>
        <v>4</v>
      </c>
      <c r="R67" s="6">
        <f>+T$31</f>
        <v>6</v>
      </c>
      <c r="S67" s="14">
        <f>O67</f>
        <v>150</v>
      </c>
      <c r="T67" s="45">
        <f>+Q67*R67*S67</f>
        <v>3600</v>
      </c>
    </row>
    <row r="68" spans="1:20">
      <c r="A68" s="4" t="s">
        <v>74</v>
      </c>
      <c r="B68" s="4" t="s">
        <v>72</v>
      </c>
      <c r="C68" s="42">
        <v>60</v>
      </c>
      <c r="D68" s="4"/>
      <c r="E68" s="13">
        <f>+H94</f>
        <v>3</v>
      </c>
      <c r="F68" s="14">
        <v>1</v>
      </c>
      <c r="G68" s="14">
        <f>C68</f>
        <v>60</v>
      </c>
      <c r="H68" s="45">
        <f>+E68*F68*G68</f>
        <v>180</v>
      </c>
      <c r="I68" s="13">
        <f>+L94</f>
        <v>4</v>
      </c>
      <c r="J68" s="14">
        <v>1</v>
      </c>
      <c r="K68" s="14">
        <f>G68</f>
        <v>60</v>
      </c>
      <c r="L68" s="45">
        <f>+I68*J68*K68</f>
        <v>240</v>
      </c>
      <c r="M68" s="13">
        <f>+P94</f>
        <v>4</v>
      </c>
      <c r="N68" s="14">
        <v>1</v>
      </c>
      <c r="O68" s="14">
        <f>K68</f>
        <v>60</v>
      </c>
      <c r="P68" s="45">
        <f>+M68*N68*O68</f>
        <v>240</v>
      </c>
      <c r="Q68" s="13">
        <f>+T94</f>
        <v>4</v>
      </c>
      <c r="R68" s="14">
        <v>1</v>
      </c>
      <c r="S68" s="14">
        <f>O68</f>
        <v>60</v>
      </c>
      <c r="T68" s="45">
        <f>+Q68*R68*S68</f>
        <v>240</v>
      </c>
    </row>
    <row r="69" spans="1:20">
      <c r="A69" s="4" t="s">
        <v>76</v>
      </c>
      <c r="B69" s="4" t="s">
        <v>72</v>
      </c>
      <c r="C69" s="42">
        <f>500/10</f>
        <v>50</v>
      </c>
      <c r="D69" s="4"/>
      <c r="E69" s="13">
        <f>+H94</f>
        <v>3</v>
      </c>
      <c r="F69" s="6">
        <f>+H95</f>
        <v>4</v>
      </c>
      <c r="G69" s="14">
        <f>C69</f>
        <v>50</v>
      </c>
      <c r="H69" s="45">
        <f>+E69*F69*G69</f>
        <v>600</v>
      </c>
      <c r="I69" s="13">
        <f>+L94</f>
        <v>4</v>
      </c>
      <c r="J69" s="6">
        <f>+L95</f>
        <v>5</v>
      </c>
      <c r="K69" s="14">
        <f>G69</f>
        <v>50</v>
      </c>
      <c r="L69" s="45">
        <f>+I69*J69*K69</f>
        <v>1000</v>
      </c>
      <c r="M69" s="13">
        <f>+P94</f>
        <v>4</v>
      </c>
      <c r="N69" s="6">
        <f>+P95</f>
        <v>6</v>
      </c>
      <c r="O69" s="14">
        <f>K69</f>
        <v>50</v>
      </c>
      <c r="P69" s="45">
        <f>+M69*N69*O69</f>
        <v>1200</v>
      </c>
      <c r="Q69" s="13">
        <f>+T94</f>
        <v>4</v>
      </c>
      <c r="R69" s="6">
        <f>+T95</f>
        <v>6</v>
      </c>
      <c r="S69" s="14">
        <f>O69</f>
        <v>50</v>
      </c>
      <c r="T69" s="45">
        <f>+Q69*R69*S69</f>
        <v>1200</v>
      </c>
    </row>
    <row r="70" spans="1:20">
      <c r="A70" s="4" t="s">
        <v>104</v>
      </c>
      <c r="B70" s="4" t="s">
        <v>72</v>
      </c>
      <c r="C70" s="4">
        <v>15</v>
      </c>
      <c r="D70" s="4"/>
      <c r="E70" s="16">
        <v>8</v>
      </c>
      <c r="F70" s="6">
        <f>+H$31</f>
        <v>4</v>
      </c>
      <c r="G70" s="14">
        <v>15</v>
      </c>
      <c r="H70" s="45">
        <f>+E70*F70*G70</f>
        <v>480</v>
      </c>
      <c r="I70" s="16">
        <v>8</v>
      </c>
      <c r="J70" s="6">
        <f>+L$31</f>
        <v>5</v>
      </c>
      <c r="K70" s="14">
        <v>15</v>
      </c>
      <c r="L70" s="45">
        <f>+I70*J70*K70</f>
        <v>600</v>
      </c>
      <c r="M70" s="16">
        <v>10</v>
      </c>
      <c r="N70" s="6">
        <f>+P$31</f>
        <v>6</v>
      </c>
      <c r="O70" s="14">
        <f>K70</f>
        <v>15</v>
      </c>
      <c r="P70" s="45">
        <f>+M70*N70*O70</f>
        <v>900</v>
      </c>
      <c r="Q70" s="16">
        <v>10</v>
      </c>
      <c r="R70" s="6">
        <f>+T$31</f>
        <v>6</v>
      </c>
      <c r="S70" s="14">
        <f>O70</f>
        <v>15</v>
      </c>
      <c r="T70" s="45">
        <f>+Q70*R70*S70</f>
        <v>900</v>
      </c>
    </row>
    <row r="71" spans="1:20">
      <c r="A71" s="4" t="s">
        <v>78</v>
      </c>
      <c r="B71" s="4"/>
      <c r="C71" s="4"/>
      <c r="D71" s="4"/>
      <c r="E71" s="16"/>
      <c r="F71" s="6"/>
      <c r="G71" s="14"/>
      <c r="H71" s="45">
        <v>600</v>
      </c>
      <c r="I71" s="16"/>
      <c r="J71" s="6"/>
      <c r="K71" s="14"/>
      <c r="L71" s="45"/>
      <c r="M71" s="16"/>
      <c r="N71" s="6"/>
      <c r="O71" s="14"/>
      <c r="P71" s="45"/>
      <c r="Q71" s="16"/>
      <c r="R71" s="6"/>
      <c r="S71" s="14"/>
      <c r="T71" s="45"/>
    </row>
    <row r="72" spans="1:20">
      <c r="A72" s="5" t="s">
        <v>79</v>
      </c>
      <c r="B72" s="5"/>
      <c r="C72" s="5"/>
      <c r="D72" s="5"/>
      <c r="E72" s="17"/>
      <c r="F72" s="5"/>
      <c r="G72" s="5"/>
      <c r="H72" s="46">
        <f>SUM(H66:H71)</f>
        <v>3660</v>
      </c>
      <c r="I72" s="17"/>
      <c r="J72" s="5"/>
      <c r="K72" s="5"/>
      <c r="L72" s="46">
        <f>SUM(L66:L70)</f>
        <v>5840</v>
      </c>
      <c r="M72" s="17"/>
      <c r="N72" s="5"/>
      <c r="O72" s="5"/>
      <c r="P72" s="46">
        <f>SUM(P66:P70)</f>
        <v>7140</v>
      </c>
      <c r="Q72" s="17"/>
      <c r="R72" s="5"/>
      <c r="S72" s="5"/>
      <c r="T72" s="46">
        <f>SUM(T66:T70)</f>
        <v>7140</v>
      </c>
    </row>
    <row r="73" spans="1:20">
      <c r="A73" s="4"/>
      <c r="B73" s="4"/>
      <c r="C73" s="4"/>
      <c r="D73" s="4"/>
      <c r="E73" s="13"/>
      <c r="F73" s="6"/>
      <c r="G73" s="6"/>
      <c r="H73" s="45"/>
      <c r="I73" s="13"/>
      <c r="J73" s="6"/>
      <c r="K73" s="6"/>
      <c r="L73" s="45"/>
      <c r="M73" s="13"/>
      <c r="N73" s="6"/>
      <c r="O73" s="6"/>
      <c r="P73" s="45"/>
      <c r="Q73" s="13"/>
      <c r="R73" s="6"/>
      <c r="S73" s="6"/>
      <c r="T73" s="45"/>
    </row>
    <row r="74" spans="1:20">
      <c r="A74" s="4" t="s">
        <v>80</v>
      </c>
      <c r="B74" s="4"/>
      <c r="C74" s="4"/>
      <c r="D74" s="4"/>
      <c r="E74" s="13"/>
      <c r="F74" s="6"/>
      <c r="G74" s="6"/>
      <c r="H74" s="45"/>
      <c r="I74" s="13"/>
      <c r="J74" s="6"/>
      <c r="K74" s="6"/>
      <c r="L74" s="45"/>
      <c r="M74" s="13"/>
      <c r="N74" s="6"/>
      <c r="O74" s="6"/>
      <c r="P74" s="45"/>
      <c r="Q74" s="13"/>
      <c r="R74" s="6"/>
      <c r="S74" s="6"/>
      <c r="T74" s="45"/>
    </row>
    <row r="75" spans="1:20">
      <c r="A75" s="4" t="s">
        <v>81</v>
      </c>
      <c r="B75" s="4" t="s">
        <v>72</v>
      </c>
      <c r="C75" s="4">
        <v>150</v>
      </c>
      <c r="D75" s="4"/>
      <c r="E75" s="16">
        <v>1</v>
      </c>
      <c r="F75" s="6">
        <f>+H95*1.2</f>
        <v>4.8</v>
      </c>
      <c r="G75" s="14">
        <f>C75</f>
        <v>150</v>
      </c>
      <c r="H75" s="45">
        <f>+E75*F75*G75</f>
        <v>720</v>
      </c>
      <c r="I75" s="16">
        <v>1</v>
      </c>
      <c r="J75" s="6">
        <f>+L95*1.2</f>
        <v>6</v>
      </c>
      <c r="K75" s="14">
        <f>G75</f>
        <v>150</v>
      </c>
      <c r="L75" s="45">
        <f>+I75*J75*K75</f>
        <v>900</v>
      </c>
      <c r="M75" s="16">
        <v>1</v>
      </c>
      <c r="N75" s="6">
        <f>+P95*1.2</f>
        <v>7.1999999999999993</v>
      </c>
      <c r="O75" s="14">
        <f>K75</f>
        <v>150</v>
      </c>
      <c r="P75" s="45">
        <f>+M75*N75*O75</f>
        <v>1080</v>
      </c>
      <c r="Q75" s="16">
        <v>1</v>
      </c>
      <c r="R75" s="6">
        <f>+T95*1.2</f>
        <v>7.1999999999999993</v>
      </c>
      <c r="S75" s="14">
        <f>O75</f>
        <v>150</v>
      </c>
      <c r="T75" s="45">
        <f>+Q75*R75*S75</f>
        <v>1080</v>
      </c>
    </row>
    <row r="76" spans="1:20">
      <c r="A76" s="4" t="s">
        <v>82</v>
      </c>
      <c r="B76" s="4" t="s">
        <v>72</v>
      </c>
      <c r="C76" s="4">
        <v>120</v>
      </c>
      <c r="D76" s="4"/>
      <c r="E76" s="16">
        <v>2</v>
      </c>
      <c r="F76" s="6">
        <f>+H95</f>
        <v>4</v>
      </c>
      <c r="G76" s="14">
        <f>C76</f>
        <v>120</v>
      </c>
      <c r="H76" s="45">
        <f>+E76*F76*G76</f>
        <v>960</v>
      </c>
      <c r="I76" s="16">
        <v>2</v>
      </c>
      <c r="J76" s="6">
        <f>+L95</f>
        <v>5</v>
      </c>
      <c r="K76" s="14">
        <f>G76</f>
        <v>120</v>
      </c>
      <c r="L76" s="45">
        <f>+I76*J76*K76</f>
        <v>1200</v>
      </c>
      <c r="M76" s="16">
        <v>2</v>
      </c>
      <c r="N76" s="6">
        <f>+P95</f>
        <v>6</v>
      </c>
      <c r="O76" s="14">
        <f>K76</f>
        <v>120</v>
      </c>
      <c r="P76" s="45">
        <f>+M76*N76*O76</f>
        <v>1440</v>
      </c>
      <c r="Q76" s="16">
        <v>2</v>
      </c>
      <c r="R76" s="6">
        <f>+T95</f>
        <v>6</v>
      </c>
      <c r="S76" s="14">
        <f>O76</f>
        <v>120</v>
      </c>
      <c r="T76" s="45">
        <f>+Q76*R76*S76</f>
        <v>1440</v>
      </c>
    </row>
    <row r="77" spans="1:20">
      <c r="A77" s="4" t="s">
        <v>83</v>
      </c>
      <c r="B77" s="4" t="s">
        <v>72</v>
      </c>
      <c r="C77" s="4">
        <v>50</v>
      </c>
      <c r="D77" s="4"/>
      <c r="E77" s="16">
        <v>1</v>
      </c>
      <c r="F77" s="6">
        <f>+H95*1.2</f>
        <v>4.8</v>
      </c>
      <c r="G77" s="14">
        <f>C77</f>
        <v>50</v>
      </c>
      <c r="H77" s="45">
        <f>+E77*F77*G77</f>
        <v>240</v>
      </c>
      <c r="I77" s="16">
        <v>1</v>
      </c>
      <c r="J77" s="6">
        <f>+L95*1.2</f>
        <v>6</v>
      </c>
      <c r="K77" s="14">
        <f>G77</f>
        <v>50</v>
      </c>
      <c r="L77" s="45">
        <f>+I77*J77*K77</f>
        <v>300</v>
      </c>
      <c r="M77" s="16">
        <v>1</v>
      </c>
      <c r="N77" s="6">
        <f>+P95*1.2</f>
        <v>7.1999999999999993</v>
      </c>
      <c r="O77" s="14">
        <f>K77</f>
        <v>50</v>
      </c>
      <c r="P77" s="45">
        <f>+M77*N77*O77</f>
        <v>359.99999999999994</v>
      </c>
      <c r="Q77" s="16">
        <v>1</v>
      </c>
      <c r="R77" s="6">
        <f>+T95*1.2</f>
        <v>7.1999999999999993</v>
      </c>
      <c r="S77" s="14">
        <f>O77</f>
        <v>50</v>
      </c>
      <c r="T77" s="45">
        <f>+Q77*R77*S77</f>
        <v>359.99999999999994</v>
      </c>
    </row>
    <row r="78" spans="1:20">
      <c r="A78" s="4" t="s">
        <v>84</v>
      </c>
      <c r="B78" s="4" t="s">
        <v>72</v>
      </c>
      <c r="C78" s="4">
        <v>80</v>
      </c>
      <c r="D78" s="4"/>
      <c r="E78" s="16">
        <v>1</v>
      </c>
      <c r="F78" s="6">
        <f>+H95</f>
        <v>4</v>
      </c>
      <c r="G78" s="14">
        <f>C78</f>
        <v>80</v>
      </c>
      <c r="H78" s="45">
        <f>+E78*F78*G78</f>
        <v>320</v>
      </c>
      <c r="I78" s="16">
        <v>1</v>
      </c>
      <c r="J78" s="6">
        <f>+L95</f>
        <v>5</v>
      </c>
      <c r="K78" s="14">
        <f>G78</f>
        <v>80</v>
      </c>
      <c r="L78" s="45">
        <f>+I78*J78*K78</f>
        <v>400</v>
      </c>
      <c r="M78" s="16">
        <v>1</v>
      </c>
      <c r="N78" s="6">
        <f>+P95</f>
        <v>6</v>
      </c>
      <c r="O78" s="14">
        <f>K78</f>
        <v>80</v>
      </c>
      <c r="P78" s="45">
        <f>+M78*N78*O78</f>
        <v>480</v>
      </c>
      <c r="Q78" s="16">
        <v>1</v>
      </c>
      <c r="R78" s="6">
        <f>+T95</f>
        <v>6</v>
      </c>
      <c r="S78" s="14">
        <f>O78</f>
        <v>80</v>
      </c>
      <c r="T78" s="45">
        <f>+Q78*R78*S78</f>
        <v>480</v>
      </c>
    </row>
    <row r="79" spans="1:20">
      <c r="A79" s="4" t="s">
        <v>85</v>
      </c>
      <c r="B79" s="4" t="s">
        <v>72</v>
      </c>
      <c r="C79" s="4">
        <v>40</v>
      </c>
      <c r="D79" s="4"/>
      <c r="E79" s="16">
        <v>2</v>
      </c>
      <c r="F79" s="6">
        <f>+H95</f>
        <v>4</v>
      </c>
      <c r="G79" s="14">
        <f>C79</f>
        <v>40</v>
      </c>
      <c r="H79" s="45">
        <f>+E79*F79*G79</f>
        <v>320</v>
      </c>
      <c r="I79" s="16">
        <v>2</v>
      </c>
      <c r="J79" s="6">
        <f>+L95</f>
        <v>5</v>
      </c>
      <c r="K79" s="14">
        <f>G79</f>
        <v>40</v>
      </c>
      <c r="L79" s="45">
        <f>+I79*J79*K79</f>
        <v>400</v>
      </c>
      <c r="M79" s="16">
        <v>2</v>
      </c>
      <c r="N79" s="6">
        <f>+P95</f>
        <v>6</v>
      </c>
      <c r="O79" s="14">
        <f>K79</f>
        <v>40</v>
      </c>
      <c r="P79" s="45">
        <f>+M79*N79*O79</f>
        <v>480</v>
      </c>
      <c r="Q79" s="16">
        <v>2</v>
      </c>
      <c r="R79" s="6">
        <f>+T95</f>
        <v>6</v>
      </c>
      <c r="S79" s="14">
        <f>O79</f>
        <v>40</v>
      </c>
      <c r="T79" s="45">
        <f>+Q79*R79*S79</f>
        <v>480</v>
      </c>
    </row>
    <row r="80" spans="1:20">
      <c r="A80" s="5" t="s">
        <v>86</v>
      </c>
      <c r="B80" s="5"/>
      <c r="C80" s="5"/>
      <c r="D80" s="43"/>
      <c r="E80" s="17"/>
      <c r="F80" s="5"/>
      <c r="G80" s="5"/>
      <c r="H80" s="46">
        <f>SUM(H75:H79)</f>
        <v>2560</v>
      </c>
      <c r="I80" s="17"/>
      <c r="J80" s="5"/>
      <c r="K80" s="5"/>
      <c r="L80" s="46">
        <f>SUM(L75:L79)</f>
        <v>3200</v>
      </c>
      <c r="M80" s="17"/>
      <c r="N80" s="5"/>
      <c r="O80" s="5"/>
      <c r="P80" s="46">
        <f>SUM(P75:P79)</f>
        <v>3840</v>
      </c>
      <c r="Q80" s="17"/>
      <c r="R80" s="5"/>
      <c r="S80" s="5"/>
      <c r="T80" s="46">
        <f>SUM(T75:T79)</f>
        <v>3840</v>
      </c>
    </row>
    <row r="81" spans="1:20">
      <c r="A81" s="4"/>
      <c r="B81" s="4"/>
      <c r="C81" s="4"/>
      <c r="D81" s="4"/>
      <c r="E81" s="13"/>
      <c r="F81" s="6"/>
      <c r="G81" s="6"/>
      <c r="H81" s="45"/>
      <c r="I81" s="13"/>
      <c r="J81" s="6"/>
      <c r="K81" s="6"/>
      <c r="L81" s="45"/>
      <c r="M81" s="13"/>
      <c r="N81" s="6"/>
      <c r="O81" s="6"/>
      <c r="P81" s="45"/>
      <c r="Q81" s="13"/>
      <c r="R81" s="6"/>
      <c r="S81" s="6"/>
      <c r="T81" s="45"/>
    </row>
    <row r="82" spans="1:20">
      <c r="A82" s="4" t="s">
        <v>87</v>
      </c>
      <c r="B82" s="4"/>
      <c r="C82" s="4"/>
      <c r="D82" s="4"/>
      <c r="E82" s="13"/>
      <c r="F82" s="6"/>
      <c r="G82" s="6"/>
      <c r="H82" s="45"/>
      <c r="I82" s="13"/>
      <c r="J82" s="6"/>
      <c r="K82" s="6"/>
      <c r="L82" s="45"/>
      <c r="M82" s="13"/>
      <c r="N82" s="6"/>
      <c r="O82" s="6"/>
      <c r="P82" s="45"/>
      <c r="Q82" s="13"/>
      <c r="R82" s="6"/>
      <c r="S82" s="6"/>
      <c r="T82" s="45"/>
    </row>
    <row r="83" spans="1:20">
      <c r="A83" s="4" t="s">
        <v>88</v>
      </c>
      <c r="B83" s="4" t="s">
        <v>72</v>
      </c>
      <c r="C83" s="4">
        <v>150</v>
      </c>
      <c r="D83" s="4"/>
      <c r="E83" s="16">
        <v>1</v>
      </c>
      <c r="F83" s="6">
        <f>+H95</f>
        <v>4</v>
      </c>
      <c r="G83" s="14">
        <f>C83</f>
        <v>150</v>
      </c>
      <c r="H83" s="45">
        <f t="shared" ref="H83:H89" si="16">+E83*F83*G83</f>
        <v>600</v>
      </c>
      <c r="I83" s="16">
        <v>1</v>
      </c>
      <c r="J83" s="6">
        <f>+L95</f>
        <v>5</v>
      </c>
      <c r="K83" s="14">
        <f>G83</f>
        <v>150</v>
      </c>
      <c r="L83" s="45">
        <f t="shared" ref="L83:L89" si="17">+I83*J83*K83</f>
        <v>750</v>
      </c>
      <c r="M83" s="16">
        <v>1</v>
      </c>
      <c r="N83" s="6">
        <f>+P95</f>
        <v>6</v>
      </c>
      <c r="O83" s="14">
        <f>K83</f>
        <v>150</v>
      </c>
      <c r="P83" s="45">
        <f t="shared" ref="P83:P89" si="18">+M83*N83*O83</f>
        <v>900</v>
      </c>
      <c r="Q83" s="16">
        <v>1</v>
      </c>
      <c r="R83" s="6">
        <f>+T95</f>
        <v>6</v>
      </c>
      <c r="S83" s="14">
        <f>O83</f>
        <v>150</v>
      </c>
      <c r="T83" s="45">
        <f t="shared" ref="T83:T89" si="19">+Q83*R83*S83</f>
        <v>900</v>
      </c>
    </row>
    <row r="84" spans="1:20">
      <c r="A84" s="4" t="s">
        <v>89</v>
      </c>
      <c r="B84" s="4" t="s">
        <v>72</v>
      </c>
      <c r="C84" s="4">
        <v>50</v>
      </c>
      <c r="D84" s="4"/>
      <c r="E84" s="16">
        <v>1</v>
      </c>
      <c r="F84" s="6">
        <f>+H95</f>
        <v>4</v>
      </c>
      <c r="G84" s="14">
        <f t="shared" ref="G84:G89" si="20">C84</f>
        <v>50</v>
      </c>
      <c r="H84" s="45">
        <f t="shared" si="16"/>
        <v>200</v>
      </c>
      <c r="I84" s="16">
        <v>1</v>
      </c>
      <c r="J84" s="6">
        <f>+L95</f>
        <v>5</v>
      </c>
      <c r="K84" s="14">
        <f t="shared" ref="K84:K89" si="21">G84</f>
        <v>50</v>
      </c>
      <c r="L84" s="45">
        <f t="shared" si="17"/>
        <v>250</v>
      </c>
      <c r="M84" s="16">
        <v>1</v>
      </c>
      <c r="N84" s="6">
        <f>+P95</f>
        <v>6</v>
      </c>
      <c r="O84" s="14">
        <f t="shared" ref="O84:O89" si="22">K84</f>
        <v>50</v>
      </c>
      <c r="P84" s="45">
        <f t="shared" si="18"/>
        <v>300</v>
      </c>
      <c r="Q84" s="16">
        <v>1</v>
      </c>
      <c r="R84" s="6">
        <f>+T95</f>
        <v>6</v>
      </c>
      <c r="S84" s="14">
        <f t="shared" ref="S84:S89" si="23">O84</f>
        <v>50</v>
      </c>
      <c r="T84" s="45">
        <f t="shared" si="19"/>
        <v>300</v>
      </c>
    </row>
    <row r="85" spans="1:20">
      <c r="A85" s="4" t="s">
        <v>90</v>
      </c>
      <c r="B85" s="4" t="s">
        <v>70</v>
      </c>
      <c r="C85" s="4">
        <v>500</v>
      </c>
      <c r="D85" s="4"/>
      <c r="E85" s="13">
        <f>+H94</f>
        <v>3</v>
      </c>
      <c r="F85" s="14">
        <v>1</v>
      </c>
      <c r="G85" s="14">
        <f t="shared" si="20"/>
        <v>500</v>
      </c>
      <c r="H85" s="45">
        <f t="shared" si="16"/>
        <v>1500</v>
      </c>
      <c r="I85" s="13">
        <f>+L94</f>
        <v>4</v>
      </c>
      <c r="J85" s="14">
        <v>1</v>
      </c>
      <c r="K85" s="14">
        <f t="shared" si="21"/>
        <v>500</v>
      </c>
      <c r="L85" s="45">
        <f t="shared" si="17"/>
        <v>2000</v>
      </c>
      <c r="M85" s="13">
        <f>+P94</f>
        <v>4</v>
      </c>
      <c r="N85" s="14">
        <v>1</v>
      </c>
      <c r="O85" s="14">
        <f t="shared" si="22"/>
        <v>500</v>
      </c>
      <c r="P85" s="45">
        <f t="shared" si="18"/>
        <v>2000</v>
      </c>
      <c r="Q85" s="13">
        <f>+T94</f>
        <v>4</v>
      </c>
      <c r="R85" s="14">
        <v>1</v>
      </c>
      <c r="S85" s="14">
        <f t="shared" si="23"/>
        <v>500</v>
      </c>
      <c r="T85" s="45">
        <f t="shared" si="19"/>
        <v>2000</v>
      </c>
    </row>
    <row r="86" spans="1:20">
      <c r="A86" s="4" t="s">
        <v>91</v>
      </c>
      <c r="B86" s="4" t="s">
        <v>92</v>
      </c>
      <c r="C86" s="4">
        <v>500</v>
      </c>
      <c r="D86" s="4"/>
      <c r="E86" s="16">
        <v>1</v>
      </c>
      <c r="F86" s="14">
        <v>1</v>
      </c>
      <c r="G86" s="14">
        <f t="shared" si="20"/>
        <v>500</v>
      </c>
      <c r="H86" s="45">
        <f t="shared" si="16"/>
        <v>500</v>
      </c>
      <c r="I86" s="16">
        <v>1</v>
      </c>
      <c r="J86" s="14">
        <v>1</v>
      </c>
      <c r="K86" s="14">
        <f t="shared" si="21"/>
        <v>500</v>
      </c>
      <c r="L86" s="45">
        <f t="shared" si="17"/>
        <v>500</v>
      </c>
      <c r="M86" s="16">
        <v>1</v>
      </c>
      <c r="N86" s="14">
        <v>1</v>
      </c>
      <c r="O86" s="14">
        <f t="shared" si="22"/>
        <v>500</v>
      </c>
      <c r="P86" s="45">
        <f t="shared" si="18"/>
        <v>500</v>
      </c>
      <c r="Q86" s="16">
        <v>1</v>
      </c>
      <c r="R86" s="14">
        <v>1</v>
      </c>
      <c r="S86" s="14">
        <f t="shared" si="23"/>
        <v>500</v>
      </c>
      <c r="T86" s="45">
        <f t="shared" si="19"/>
        <v>500</v>
      </c>
    </row>
    <row r="87" spans="1:20">
      <c r="A87" s="4" t="s">
        <v>93</v>
      </c>
      <c r="B87" s="4" t="s">
        <v>92</v>
      </c>
      <c r="C87" s="4">
        <v>300</v>
      </c>
      <c r="D87" s="4"/>
      <c r="E87" s="16">
        <v>1</v>
      </c>
      <c r="F87" s="14">
        <v>1</v>
      </c>
      <c r="G87" s="14">
        <f t="shared" si="20"/>
        <v>300</v>
      </c>
      <c r="H87" s="45">
        <f t="shared" si="16"/>
        <v>300</v>
      </c>
      <c r="I87" s="16">
        <v>1</v>
      </c>
      <c r="J87" s="14">
        <v>1</v>
      </c>
      <c r="K87" s="14">
        <f t="shared" si="21"/>
        <v>300</v>
      </c>
      <c r="L87" s="45">
        <f t="shared" si="17"/>
        <v>300</v>
      </c>
      <c r="M87" s="16">
        <v>1</v>
      </c>
      <c r="N87" s="14">
        <v>1</v>
      </c>
      <c r="O87" s="14">
        <f t="shared" si="22"/>
        <v>300</v>
      </c>
      <c r="P87" s="45">
        <f t="shared" si="18"/>
        <v>300</v>
      </c>
      <c r="Q87" s="16">
        <v>1</v>
      </c>
      <c r="R87" s="14">
        <v>1</v>
      </c>
      <c r="S87" s="14">
        <f t="shared" si="23"/>
        <v>300</v>
      </c>
      <c r="T87" s="45">
        <f t="shared" si="19"/>
        <v>300</v>
      </c>
    </row>
    <row r="88" spans="1:20">
      <c r="A88" s="4" t="s">
        <v>94</v>
      </c>
      <c r="B88" s="4" t="s">
        <v>72</v>
      </c>
      <c r="C88" s="4">
        <v>75</v>
      </c>
      <c r="D88" s="4"/>
      <c r="E88" s="16">
        <v>1</v>
      </c>
      <c r="F88" s="6">
        <f>+H95</f>
        <v>4</v>
      </c>
      <c r="G88" s="14">
        <f t="shared" si="20"/>
        <v>75</v>
      </c>
      <c r="H88" s="45">
        <f t="shared" si="16"/>
        <v>300</v>
      </c>
      <c r="I88" s="16">
        <v>1</v>
      </c>
      <c r="J88" s="6">
        <f>+L95</f>
        <v>5</v>
      </c>
      <c r="K88" s="14">
        <f t="shared" si="21"/>
        <v>75</v>
      </c>
      <c r="L88" s="45">
        <f t="shared" si="17"/>
        <v>375</v>
      </c>
      <c r="M88" s="16">
        <v>1</v>
      </c>
      <c r="N88" s="6">
        <f>+P95</f>
        <v>6</v>
      </c>
      <c r="O88" s="14">
        <f t="shared" si="22"/>
        <v>75</v>
      </c>
      <c r="P88" s="45">
        <f t="shared" si="18"/>
        <v>450</v>
      </c>
      <c r="Q88" s="16">
        <v>1</v>
      </c>
      <c r="R88" s="6">
        <f>+T95</f>
        <v>6</v>
      </c>
      <c r="S88" s="14">
        <f t="shared" si="23"/>
        <v>75</v>
      </c>
      <c r="T88" s="45">
        <f t="shared" si="19"/>
        <v>450</v>
      </c>
    </row>
    <row r="89" spans="1:20">
      <c r="A89" s="4" t="s">
        <v>95</v>
      </c>
      <c r="B89" s="4" t="s">
        <v>72</v>
      </c>
      <c r="C89" s="4">
        <v>50</v>
      </c>
      <c r="D89" s="4"/>
      <c r="E89" s="16">
        <v>1</v>
      </c>
      <c r="F89" s="6">
        <f>+H95</f>
        <v>4</v>
      </c>
      <c r="G89" s="14">
        <f t="shared" si="20"/>
        <v>50</v>
      </c>
      <c r="H89" s="45">
        <f t="shared" si="16"/>
        <v>200</v>
      </c>
      <c r="I89" s="16">
        <v>1</v>
      </c>
      <c r="J89" s="6">
        <f>+L95</f>
        <v>5</v>
      </c>
      <c r="K89" s="14">
        <f t="shared" si="21"/>
        <v>50</v>
      </c>
      <c r="L89" s="45">
        <f t="shared" si="17"/>
        <v>250</v>
      </c>
      <c r="M89" s="16">
        <v>1</v>
      </c>
      <c r="N89" s="6">
        <f>+P95</f>
        <v>6</v>
      </c>
      <c r="O89" s="14">
        <f t="shared" si="22"/>
        <v>50</v>
      </c>
      <c r="P89" s="45">
        <f t="shared" si="18"/>
        <v>300</v>
      </c>
      <c r="Q89" s="16">
        <v>1</v>
      </c>
      <c r="R89" s="6">
        <f>+T95</f>
        <v>6</v>
      </c>
      <c r="S89" s="14">
        <f t="shared" si="23"/>
        <v>50</v>
      </c>
      <c r="T89" s="45">
        <f t="shared" si="19"/>
        <v>300</v>
      </c>
    </row>
    <row r="90" spans="1:20">
      <c r="A90" s="5" t="s">
        <v>96</v>
      </c>
      <c r="B90" s="5"/>
      <c r="C90" s="5"/>
      <c r="D90" s="43"/>
      <c r="E90" s="17"/>
      <c r="F90" s="5"/>
      <c r="G90" s="5"/>
      <c r="H90" s="46">
        <f>SUM(H83:H89)</f>
        <v>3600</v>
      </c>
      <c r="I90" s="17"/>
      <c r="J90" s="5"/>
      <c r="K90" s="5"/>
      <c r="L90" s="46">
        <f>SUM(L83:L89)</f>
        <v>4425</v>
      </c>
      <c r="M90" s="17"/>
      <c r="N90" s="5"/>
      <c r="O90" s="5"/>
      <c r="P90" s="46">
        <f>SUM(P83:P89)</f>
        <v>4750</v>
      </c>
      <c r="Q90" s="17"/>
      <c r="R90" s="5"/>
      <c r="S90" s="5"/>
      <c r="T90" s="46">
        <f>SUM(T83:T89)</f>
        <v>4750</v>
      </c>
    </row>
    <row r="91" spans="1:20">
      <c r="A91" s="4"/>
      <c r="B91" s="4"/>
      <c r="C91" s="4"/>
      <c r="D91" s="4"/>
      <c r="E91" s="13"/>
      <c r="F91" s="6"/>
      <c r="G91" s="6"/>
      <c r="H91" s="45"/>
      <c r="I91" s="13"/>
      <c r="J91" s="6"/>
      <c r="K91" s="6"/>
      <c r="L91" s="45"/>
      <c r="M91" s="13"/>
      <c r="N91" s="6"/>
      <c r="O91" s="6"/>
      <c r="P91" s="45"/>
      <c r="Q91" s="13"/>
      <c r="R91" s="6"/>
      <c r="S91" s="6"/>
      <c r="T91" s="45"/>
    </row>
    <row r="92" spans="1:20">
      <c r="A92" s="7" t="s">
        <v>107</v>
      </c>
      <c r="B92" s="7"/>
      <c r="C92" s="7"/>
      <c r="D92" s="7"/>
      <c r="E92" s="18"/>
      <c r="F92" s="7"/>
      <c r="G92" s="7"/>
      <c r="H92" s="47">
        <f>+H90+H80+H72</f>
        <v>9820</v>
      </c>
      <c r="I92" s="18"/>
      <c r="J92" s="7"/>
      <c r="K92" s="7"/>
      <c r="L92" s="47">
        <f>+L90+L80+L72</f>
        <v>13465</v>
      </c>
      <c r="M92" s="18"/>
      <c r="N92" s="7"/>
      <c r="O92" s="7"/>
      <c r="P92" s="47">
        <f>+P90+P80+P72</f>
        <v>15730</v>
      </c>
      <c r="Q92" s="18"/>
      <c r="R92" s="7"/>
      <c r="S92" s="7"/>
      <c r="T92" s="47">
        <f>+T90+T80+T72</f>
        <v>15730</v>
      </c>
    </row>
    <row r="93" spans="1:20">
      <c r="A93" s="4"/>
      <c r="B93" s="4"/>
      <c r="C93" s="4"/>
      <c r="D93" s="4"/>
      <c r="E93" s="13"/>
      <c r="F93" s="6"/>
      <c r="G93" s="6"/>
      <c r="H93" s="45"/>
      <c r="I93" s="13"/>
      <c r="J93" s="6"/>
      <c r="K93" s="6"/>
      <c r="L93" s="45"/>
      <c r="M93" s="13"/>
      <c r="N93" s="6"/>
      <c r="O93" s="6"/>
      <c r="P93" s="45"/>
      <c r="Q93" s="13"/>
      <c r="R93" s="6"/>
      <c r="S93" s="6"/>
      <c r="T93" s="45"/>
    </row>
    <row r="94" spans="1:20">
      <c r="A94" s="7" t="s">
        <v>98</v>
      </c>
      <c r="B94" s="7" t="s">
        <v>70</v>
      </c>
      <c r="C94" s="7"/>
      <c r="D94" s="7"/>
      <c r="E94" s="18"/>
      <c r="F94" s="7"/>
      <c r="G94" s="7"/>
      <c r="H94" s="47">
        <v>3</v>
      </c>
      <c r="I94" s="18"/>
      <c r="J94" s="7"/>
      <c r="K94" s="7"/>
      <c r="L94" s="47">
        <v>4</v>
      </c>
      <c r="M94" s="18"/>
      <c r="N94" s="7"/>
      <c r="O94" s="7"/>
      <c r="P94" s="47">
        <v>4</v>
      </c>
      <c r="Q94" s="18"/>
      <c r="R94" s="7"/>
      <c r="S94" s="7"/>
      <c r="T94" s="47">
        <v>4</v>
      </c>
    </row>
    <row r="95" spans="1:20" ht="15.75" thickBot="1">
      <c r="A95" s="8" t="s">
        <v>99</v>
      </c>
      <c r="B95" s="8" t="s">
        <v>72</v>
      </c>
      <c r="C95" s="8"/>
      <c r="D95" s="8"/>
      <c r="E95" s="20"/>
      <c r="F95" s="21"/>
      <c r="G95" s="21"/>
      <c r="H95" s="48">
        <v>4</v>
      </c>
      <c r="I95" s="20"/>
      <c r="J95" s="21"/>
      <c r="K95" s="21"/>
      <c r="L95" s="48">
        <v>5</v>
      </c>
      <c r="M95" s="20"/>
      <c r="N95" s="21"/>
      <c r="O95" s="21"/>
      <c r="P95" s="48">
        <v>6</v>
      </c>
      <c r="Q95" s="20"/>
      <c r="R95" s="21"/>
      <c r="S95" s="21"/>
      <c r="T95" s="48">
        <v>6</v>
      </c>
    </row>
    <row r="96" spans="1:20">
      <c r="H96" s="49"/>
      <c r="L96" s="49"/>
      <c r="P96" s="49"/>
      <c r="T96" s="49"/>
    </row>
    <row r="97" spans="1:25">
      <c r="A97" s="9" t="s">
        <v>108</v>
      </c>
      <c r="B97" s="9"/>
      <c r="C97" s="9"/>
      <c r="D97" s="9"/>
      <c r="E97" s="9"/>
      <c r="F97" s="9"/>
      <c r="G97" s="9"/>
      <c r="H97" s="50">
        <f>+H92+H60+H28</f>
        <v>26340</v>
      </c>
      <c r="I97" s="9"/>
      <c r="J97" s="9"/>
      <c r="K97" s="9"/>
      <c r="L97" s="50">
        <f>+L92+L60+L28</f>
        <v>36775</v>
      </c>
      <c r="M97" s="9"/>
      <c r="N97" s="9"/>
      <c r="O97" s="9"/>
      <c r="P97" s="50">
        <f>+P92+P60+P28</f>
        <v>47190</v>
      </c>
      <c r="Q97" s="9"/>
      <c r="R97" s="9"/>
      <c r="S97" s="9"/>
      <c r="T97" s="50">
        <f>+T92+T60+T28</f>
        <v>47190</v>
      </c>
    </row>
    <row r="98" spans="1:25">
      <c r="T98" s="51">
        <f>+T97+P97+L97+H97</f>
        <v>157495</v>
      </c>
    </row>
    <row r="99" spans="1:25" ht="15" customHeight="1">
      <c r="A99" s="4" t="s">
        <v>102</v>
      </c>
      <c r="C99" t="s">
        <v>109</v>
      </c>
      <c r="D99" s="332">
        <f>H99+L99+P99+T99</f>
        <v>9700</v>
      </c>
      <c r="H99" s="44">
        <f>+H2+H34+H66</f>
        <v>0</v>
      </c>
      <c r="I99" s="44"/>
      <c r="J99" s="44"/>
      <c r="K99" s="44"/>
      <c r="L99" s="44">
        <f>+L2+L34+L66</f>
        <v>2500</v>
      </c>
      <c r="M99" s="44"/>
      <c r="N99" s="44"/>
      <c r="O99" s="44"/>
      <c r="P99" s="44">
        <f>+P66*3</f>
        <v>3600</v>
      </c>
      <c r="Q99" s="44"/>
      <c r="R99" s="44"/>
      <c r="S99" s="44"/>
      <c r="T99" s="44">
        <f>+T66*3</f>
        <v>3600</v>
      </c>
      <c r="V99" s="1"/>
      <c r="W99" s="1"/>
      <c r="X99" s="1"/>
      <c r="Y99" s="1"/>
    </row>
    <row r="100" spans="1:25" ht="15" customHeight="1">
      <c r="A100" s="4" t="s">
        <v>71</v>
      </c>
      <c r="C100" t="s">
        <v>109</v>
      </c>
      <c r="D100" s="332">
        <f t="shared" ref="D100:D122" si="24">H100+L100+P100+T100</f>
        <v>33300</v>
      </c>
      <c r="H100" s="44">
        <f>+H3+H35+H67</f>
        <v>4200</v>
      </c>
      <c r="I100" s="44"/>
      <c r="J100" s="44"/>
      <c r="K100" s="44"/>
      <c r="L100" s="44">
        <f>+L3+L35+L67</f>
        <v>7500</v>
      </c>
      <c r="M100" s="44"/>
      <c r="N100" s="44"/>
      <c r="O100" s="44"/>
      <c r="P100" s="44">
        <f>+P67*3</f>
        <v>10800</v>
      </c>
      <c r="Q100" s="44"/>
      <c r="R100" s="44"/>
      <c r="S100" s="44"/>
      <c r="T100" s="44">
        <f>+T67*3</f>
        <v>10800</v>
      </c>
      <c r="V100" s="1"/>
      <c r="W100" s="1"/>
      <c r="X100" s="1"/>
      <c r="Y100" s="1"/>
    </row>
    <row r="101" spans="1:25" ht="15" customHeight="1">
      <c r="A101" s="4" t="s">
        <v>74</v>
      </c>
      <c r="C101" t="s">
        <v>109</v>
      </c>
      <c r="D101" s="332">
        <f t="shared" si="24"/>
        <v>2460</v>
      </c>
      <c r="H101" s="44">
        <f>+H4+H36+H68</f>
        <v>420</v>
      </c>
      <c r="I101" s="44"/>
      <c r="J101" s="44"/>
      <c r="K101" s="44"/>
      <c r="L101" s="44">
        <f>+L4+L36+L68</f>
        <v>600</v>
      </c>
      <c r="M101" s="44"/>
      <c r="N101" s="44"/>
      <c r="O101" s="44"/>
      <c r="P101" s="44">
        <f>+P68*3</f>
        <v>720</v>
      </c>
      <c r="Q101" s="44"/>
      <c r="R101" s="44"/>
      <c r="S101" s="44"/>
      <c r="T101" s="44">
        <f>+T68*3</f>
        <v>720</v>
      </c>
      <c r="V101" s="1"/>
      <c r="W101" s="1"/>
      <c r="X101" s="1"/>
      <c r="Y101" s="1"/>
    </row>
    <row r="102" spans="1:25" ht="15" customHeight="1">
      <c r="A102" s="4" t="s">
        <v>76</v>
      </c>
      <c r="C102" t="s">
        <v>109</v>
      </c>
      <c r="D102" s="332">
        <f t="shared" si="24"/>
        <v>11100</v>
      </c>
      <c r="H102" s="44">
        <f>+H5+H37+H69</f>
        <v>1400</v>
      </c>
      <c r="I102" s="44"/>
      <c r="J102" s="44"/>
      <c r="K102" s="44"/>
      <c r="L102" s="44">
        <f>+L5+L37+L69</f>
        <v>2500</v>
      </c>
      <c r="M102" s="44"/>
      <c r="N102" s="44"/>
      <c r="O102" s="44"/>
      <c r="P102" s="44">
        <f>+P69*3</f>
        <v>3600</v>
      </c>
      <c r="Q102" s="44"/>
      <c r="R102" s="44"/>
      <c r="S102" s="44"/>
      <c r="T102" s="44">
        <f>+T69*3</f>
        <v>3600</v>
      </c>
      <c r="V102" s="1"/>
      <c r="W102" s="1"/>
      <c r="X102" s="1"/>
      <c r="Y102" s="1"/>
    </row>
    <row r="103" spans="1:25" ht="15" customHeight="1">
      <c r="A103" s="4" t="s">
        <v>110</v>
      </c>
      <c r="C103" t="s">
        <v>52</v>
      </c>
      <c r="D103" s="332">
        <f t="shared" si="24"/>
        <v>8640</v>
      </c>
      <c r="H103" s="44">
        <f>+H6+H38+H70</f>
        <v>1440</v>
      </c>
      <c r="I103" s="44"/>
      <c r="J103" s="44"/>
      <c r="K103" s="44"/>
      <c r="L103" s="44">
        <f>+L6+L38+L70</f>
        <v>1800</v>
      </c>
      <c r="M103" s="44"/>
      <c r="N103" s="44"/>
      <c r="O103" s="44"/>
      <c r="P103" s="44">
        <f>+P70*3</f>
        <v>2700</v>
      </c>
      <c r="Q103" s="44"/>
      <c r="R103" s="44"/>
      <c r="S103" s="44"/>
      <c r="T103" s="44">
        <f>+T70*3</f>
        <v>2700</v>
      </c>
      <c r="V103" s="1"/>
      <c r="W103" s="1"/>
      <c r="X103" s="1"/>
      <c r="Y103" s="1"/>
    </row>
    <row r="104" spans="1:25" ht="15" customHeight="1">
      <c r="A104" s="4" t="s">
        <v>78</v>
      </c>
      <c r="C104" t="s">
        <v>109</v>
      </c>
      <c r="D104" s="332">
        <f t="shared" si="24"/>
        <v>1400</v>
      </c>
      <c r="H104" s="44">
        <f>H7+H39+H71</f>
        <v>1400</v>
      </c>
      <c r="I104" s="44"/>
      <c r="J104" s="44"/>
      <c r="K104" s="44"/>
      <c r="L104" s="44"/>
      <c r="M104" s="44"/>
      <c r="N104" s="44"/>
      <c r="O104" s="44"/>
      <c r="P104" s="44"/>
      <c r="Q104" s="44"/>
      <c r="R104" s="44"/>
      <c r="S104" s="44"/>
      <c r="T104" s="44"/>
      <c r="V104" s="1"/>
      <c r="W104" s="1"/>
      <c r="X104" s="1"/>
      <c r="Y104" s="1"/>
    </row>
    <row r="105" spans="1:25" ht="15" customHeight="1">
      <c r="A105" s="5" t="s">
        <v>79</v>
      </c>
      <c r="D105" s="333">
        <f t="shared" si="24"/>
        <v>66600</v>
      </c>
      <c r="H105" s="49">
        <f>SUM(H99:H104)</f>
        <v>8860</v>
      </c>
      <c r="I105" s="44"/>
      <c r="J105" s="44"/>
      <c r="K105" s="44"/>
      <c r="L105" s="49">
        <f>SUM(L99:L103)</f>
        <v>14900</v>
      </c>
      <c r="M105" s="44"/>
      <c r="N105" s="44"/>
      <c r="O105" s="44"/>
      <c r="P105" s="49">
        <f>SUM(P99:P103)</f>
        <v>21420</v>
      </c>
      <c r="Q105" s="44"/>
      <c r="R105" s="44"/>
      <c r="S105" s="44"/>
      <c r="T105" s="49">
        <f>SUM(T99:T103)</f>
        <v>21420</v>
      </c>
      <c r="V105" s="1"/>
      <c r="W105" s="1"/>
      <c r="X105" s="1"/>
      <c r="Y105" s="1"/>
    </row>
    <row r="106" spans="1:25" ht="15" customHeight="1">
      <c r="A106" s="4"/>
      <c r="D106" s="332"/>
      <c r="H106" s="49">
        <f>+SUMIF(A9:A95,A106,H9:H95)</f>
        <v>0</v>
      </c>
      <c r="I106" s="44"/>
      <c r="J106" s="44"/>
      <c r="K106" s="44"/>
      <c r="L106" s="49">
        <f>+SUMIF(E9:E95,E106,L9:L95)</f>
        <v>0</v>
      </c>
      <c r="M106" s="44"/>
      <c r="N106" s="44"/>
      <c r="O106" s="44"/>
      <c r="P106" s="49">
        <f>+SUMIF(I9:I95,I106,P9:P95)</f>
        <v>0</v>
      </c>
      <c r="Q106" s="44"/>
      <c r="R106" s="44"/>
      <c r="S106" s="44"/>
      <c r="T106" s="49">
        <f>+SUMIF(M9:M95,M106,T9:T95)</f>
        <v>0</v>
      </c>
      <c r="V106" s="1"/>
      <c r="W106" s="1"/>
      <c r="X106" s="1"/>
      <c r="Y106" s="1"/>
    </row>
    <row r="107" spans="1:25" ht="15" customHeight="1">
      <c r="A107" s="4" t="s">
        <v>80</v>
      </c>
      <c r="D107" s="332"/>
      <c r="H107" s="49">
        <f>+SUMIF(A10:A96,A107,H10:H96)</f>
        <v>0</v>
      </c>
      <c r="I107" s="44"/>
      <c r="J107" s="44"/>
      <c r="K107" s="44"/>
      <c r="L107" s="49">
        <f>+SUMIF(E10:E96,E107,L10:L96)</f>
        <v>0</v>
      </c>
      <c r="M107" s="44"/>
      <c r="N107" s="44"/>
      <c r="O107" s="44"/>
      <c r="P107" s="49">
        <f>+SUMIF(I10:I96,I107,P10:P96)</f>
        <v>0</v>
      </c>
      <c r="Q107" s="44"/>
      <c r="R107" s="44"/>
      <c r="S107" s="44"/>
      <c r="T107" s="49">
        <f>+SUMIF(M10:M96,M107,T10:T96)</f>
        <v>0</v>
      </c>
      <c r="V107" s="1"/>
      <c r="W107" s="1"/>
      <c r="X107" s="1"/>
      <c r="Y107" s="1"/>
    </row>
    <row r="108" spans="1:25" ht="15" customHeight="1">
      <c r="A108" s="4" t="s">
        <v>81</v>
      </c>
      <c r="C108" t="s">
        <v>111</v>
      </c>
      <c r="D108" s="332">
        <f t="shared" si="24"/>
        <v>11340</v>
      </c>
      <c r="H108" s="44">
        <f>+H11+H43+H75</f>
        <v>2160</v>
      </c>
      <c r="I108" s="44"/>
      <c r="J108" s="44"/>
      <c r="K108" s="44"/>
      <c r="L108" s="44">
        <f>+L11+L43+L75</f>
        <v>2700</v>
      </c>
      <c r="M108" s="44"/>
      <c r="N108" s="44"/>
      <c r="O108" s="44"/>
      <c r="P108" s="44">
        <f t="shared" ref="P108:P112" si="25">+P75*3</f>
        <v>3240</v>
      </c>
      <c r="Q108" s="44"/>
      <c r="R108" s="44"/>
      <c r="S108" s="44"/>
      <c r="T108" s="44">
        <f t="shared" ref="T108:T112" si="26">+T75*3</f>
        <v>3240</v>
      </c>
      <c r="V108" s="1"/>
      <c r="W108" s="1"/>
      <c r="X108" s="1"/>
      <c r="Y108" s="1"/>
    </row>
    <row r="109" spans="1:25" ht="15" customHeight="1">
      <c r="A109" s="4" t="s">
        <v>82</v>
      </c>
      <c r="C109" t="s">
        <v>111</v>
      </c>
      <c r="D109" s="332">
        <f t="shared" si="24"/>
        <v>15120</v>
      </c>
      <c r="H109" s="44">
        <f>+H12+H44+H76</f>
        <v>2880</v>
      </c>
      <c r="I109" s="44"/>
      <c r="J109" s="44"/>
      <c r="K109" s="44"/>
      <c r="L109" s="44">
        <f>+L12+L44+L76</f>
        <v>3600</v>
      </c>
      <c r="M109" s="44"/>
      <c r="N109" s="44"/>
      <c r="O109" s="44"/>
      <c r="P109" s="44">
        <f t="shared" si="25"/>
        <v>4320</v>
      </c>
      <c r="Q109" s="44"/>
      <c r="R109" s="44"/>
      <c r="S109" s="44"/>
      <c r="T109" s="44">
        <f t="shared" si="26"/>
        <v>4320</v>
      </c>
      <c r="V109" s="1"/>
      <c r="W109" s="1"/>
      <c r="X109" s="1"/>
      <c r="Y109" s="1"/>
    </row>
    <row r="110" spans="1:25" ht="15" customHeight="1">
      <c r="A110" s="4" t="s">
        <v>83</v>
      </c>
      <c r="C110" t="s">
        <v>111</v>
      </c>
      <c r="D110" s="332">
        <f t="shared" si="24"/>
        <v>3780</v>
      </c>
      <c r="H110" s="44">
        <f>+H13+H45+H77</f>
        <v>720</v>
      </c>
      <c r="I110" s="44"/>
      <c r="J110" s="44"/>
      <c r="K110" s="44"/>
      <c r="L110" s="44">
        <f>+L13+L45+L77</f>
        <v>900</v>
      </c>
      <c r="M110" s="44"/>
      <c r="N110" s="44"/>
      <c r="O110" s="44"/>
      <c r="P110" s="44">
        <f t="shared" si="25"/>
        <v>1079.9999999999998</v>
      </c>
      <c r="Q110" s="44"/>
      <c r="R110" s="44"/>
      <c r="S110" s="44"/>
      <c r="T110" s="44">
        <f t="shared" si="26"/>
        <v>1079.9999999999998</v>
      </c>
      <c r="V110" s="1"/>
      <c r="W110" s="1"/>
      <c r="X110" s="1"/>
      <c r="Y110" s="1"/>
    </row>
    <row r="111" spans="1:25" ht="15" customHeight="1">
      <c r="A111" s="4" t="s">
        <v>84</v>
      </c>
      <c r="C111" t="s">
        <v>111</v>
      </c>
      <c r="D111" s="332">
        <f t="shared" si="24"/>
        <v>5040</v>
      </c>
      <c r="H111" s="44">
        <f>+H14+H46+H78</f>
        <v>960</v>
      </c>
      <c r="I111" s="44"/>
      <c r="J111" s="44"/>
      <c r="K111" s="44"/>
      <c r="L111" s="44">
        <f>+L14+L46+L78</f>
        <v>1200</v>
      </c>
      <c r="M111" s="44"/>
      <c r="N111" s="44"/>
      <c r="O111" s="44"/>
      <c r="P111" s="44">
        <f t="shared" si="25"/>
        <v>1440</v>
      </c>
      <c r="Q111" s="44"/>
      <c r="R111" s="44"/>
      <c r="S111" s="44"/>
      <c r="T111" s="44">
        <f t="shared" si="26"/>
        <v>1440</v>
      </c>
      <c r="V111" s="1"/>
      <c r="W111" s="1"/>
      <c r="X111" s="1"/>
      <c r="Y111" s="1"/>
    </row>
    <row r="112" spans="1:25" ht="15" customHeight="1">
      <c r="A112" s="4" t="s">
        <v>85</v>
      </c>
      <c r="C112" t="s">
        <v>111</v>
      </c>
      <c r="D112" s="332">
        <f t="shared" si="24"/>
        <v>5040</v>
      </c>
      <c r="H112" s="44">
        <f>+H15+H47+H79</f>
        <v>960</v>
      </c>
      <c r="I112" s="44"/>
      <c r="J112" s="44"/>
      <c r="K112" s="44"/>
      <c r="L112" s="44">
        <f>+L15+L47+L79</f>
        <v>1200</v>
      </c>
      <c r="M112" s="44"/>
      <c r="N112" s="44"/>
      <c r="O112" s="44"/>
      <c r="P112" s="44">
        <f t="shared" si="25"/>
        <v>1440</v>
      </c>
      <c r="Q112" s="44"/>
      <c r="R112" s="44"/>
      <c r="S112" s="44"/>
      <c r="T112" s="44">
        <f t="shared" si="26"/>
        <v>1440</v>
      </c>
      <c r="V112" s="1"/>
      <c r="W112" s="1"/>
      <c r="X112" s="1"/>
      <c r="Y112" s="1"/>
    </row>
    <row r="113" spans="1:25" ht="15" customHeight="1">
      <c r="A113" s="5" t="s">
        <v>86</v>
      </c>
      <c r="D113" s="333">
        <f t="shared" si="24"/>
        <v>40320</v>
      </c>
      <c r="H113" s="49">
        <f>SUM(H106:H112)</f>
        <v>7680</v>
      </c>
      <c r="I113" s="44"/>
      <c r="J113" s="44"/>
      <c r="K113" s="44"/>
      <c r="L113" s="49">
        <f>SUM(L106:L112)</f>
        <v>9600</v>
      </c>
      <c r="M113" s="44"/>
      <c r="N113" s="44"/>
      <c r="O113" s="44"/>
      <c r="P113" s="49">
        <f>SUM(P106:P112)</f>
        <v>11520</v>
      </c>
      <c r="Q113" s="44"/>
      <c r="R113" s="44"/>
      <c r="S113" s="44"/>
      <c r="T113" s="49">
        <f>SUM(T106:T112)</f>
        <v>11520</v>
      </c>
      <c r="V113" s="1"/>
      <c r="W113" s="1"/>
      <c r="X113" s="1"/>
      <c r="Y113" s="1"/>
    </row>
    <row r="114" spans="1:25" ht="15" customHeight="1">
      <c r="A114" s="4"/>
      <c r="D114" s="332"/>
      <c r="H114" s="49">
        <f>+SUMIF(A17:A103,A114,H17:H103)</f>
        <v>0</v>
      </c>
      <c r="I114" s="44"/>
      <c r="J114" s="44"/>
      <c r="K114" s="44"/>
      <c r="L114" s="49">
        <f>+SUMIF(E17:E103,E114,L17:L103)</f>
        <v>0</v>
      </c>
      <c r="M114" s="44"/>
      <c r="N114" s="44"/>
      <c r="O114" s="44"/>
      <c r="P114" s="49">
        <f>+SUMIF(I17:I103,I114,P17:P103)</f>
        <v>0</v>
      </c>
      <c r="Q114" s="44"/>
      <c r="R114" s="44"/>
      <c r="S114" s="44"/>
      <c r="T114" s="49">
        <f>+SUMIF(M17:M103,M114,T17:T103)</f>
        <v>0</v>
      </c>
      <c r="V114" s="1"/>
      <c r="W114" s="1"/>
      <c r="X114" s="1"/>
      <c r="Y114" s="1"/>
    </row>
    <row r="115" spans="1:25" ht="15" customHeight="1">
      <c r="A115" s="4" t="s">
        <v>87</v>
      </c>
      <c r="D115" s="332"/>
      <c r="H115" s="49">
        <f t="shared" ref="H115" si="27">+H82*3</f>
        <v>0</v>
      </c>
      <c r="I115" s="44"/>
      <c r="J115" s="44"/>
      <c r="K115" s="44"/>
      <c r="L115" s="49">
        <f t="shared" ref="L115" si="28">+L82*3</f>
        <v>0</v>
      </c>
      <c r="M115" s="44"/>
      <c r="N115" s="44"/>
      <c r="O115" s="44"/>
      <c r="P115" s="49">
        <f t="shared" ref="P115:P122" si="29">+P82*3</f>
        <v>0</v>
      </c>
      <c r="Q115" s="44"/>
      <c r="R115" s="44"/>
      <c r="S115" s="44"/>
      <c r="T115" s="49">
        <f t="shared" ref="T115:T122" si="30">+T82*3</f>
        <v>0</v>
      </c>
      <c r="V115" s="1"/>
      <c r="W115" s="1"/>
      <c r="X115" s="1"/>
      <c r="Y115" s="1"/>
    </row>
    <row r="116" spans="1:25" ht="15" customHeight="1">
      <c r="A116" s="4" t="s">
        <v>88</v>
      </c>
      <c r="C116" t="s">
        <v>111</v>
      </c>
      <c r="D116" s="332">
        <f t="shared" si="24"/>
        <v>9450</v>
      </c>
      <c r="H116" s="44">
        <f t="shared" ref="H116:H122" si="31">+H19+H51+H83</f>
        <v>1800</v>
      </c>
      <c r="I116" s="44"/>
      <c r="J116" s="44"/>
      <c r="K116" s="44"/>
      <c r="L116" s="44">
        <f t="shared" ref="L116:L122" si="32">+L19+L51+L83</f>
        <v>2250</v>
      </c>
      <c r="M116" s="44"/>
      <c r="N116" s="44"/>
      <c r="O116" s="44"/>
      <c r="P116" s="44">
        <f t="shared" si="29"/>
        <v>2700</v>
      </c>
      <c r="Q116" s="44"/>
      <c r="R116" s="44"/>
      <c r="S116" s="44"/>
      <c r="T116" s="44">
        <f t="shared" si="30"/>
        <v>2700</v>
      </c>
      <c r="V116" s="1"/>
      <c r="W116" s="1"/>
      <c r="X116" s="1"/>
      <c r="Y116" s="1"/>
    </row>
    <row r="117" spans="1:25" ht="15" customHeight="1">
      <c r="A117" s="4" t="s">
        <v>89</v>
      </c>
      <c r="C117" t="s">
        <v>111</v>
      </c>
      <c r="D117" s="332">
        <f t="shared" si="24"/>
        <v>3150</v>
      </c>
      <c r="H117" s="44">
        <f t="shared" si="31"/>
        <v>600</v>
      </c>
      <c r="I117" s="44"/>
      <c r="J117" s="44"/>
      <c r="K117" s="44"/>
      <c r="L117" s="44">
        <f t="shared" si="32"/>
        <v>750</v>
      </c>
      <c r="M117" s="44"/>
      <c r="N117" s="44"/>
      <c r="O117" s="44"/>
      <c r="P117" s="44">
        <f t="shared" si="29"/>
        <v>900</v>
      </c>
      <c r="Q117" s="44"/>
      <c r="R117" s="44"/>
      <c r="S117" s="44"/>
      <c r="T117" s="44">
        <f t="shared" si="30"/>
        <v>900</v>
      </c>
      <c r="V117" s="1"/>
      <c r="W117" s="1"/>
      <c r="X117" s="1"/>
      <c r="Y117" s="1"/>
    </row>
    <row r="118" spans="1:25" ht="15" customHeight="1">
      <c r="A118" s="4" t="s">
        <v>90</v>
      </c>
      <c r="C118" t="s">
        <v>27</v>
      </c>
      <c r="D118" s="332">
        <f t="shared" si="24"/>
        <v>20500</v>
      </c>
      <c r="H118" s="44">
        <f t="shared" si="31"/>
        <v>3500</v>
      </c>
      <c r="I118" s="44"/>
      <c r="J118" s="44"/>
      <c r="K118" s="44"/>
      <c r="L118" s="44">
        <f t="shared" si="32"/>
        <v>5000</v>
      </c>
      <c r="M118" s="44"/>
      <c r="N118" s="44"/>
      <c r="O118" s="44"/>
      <c r="P118" s="44">
        <f t="shared" si="29"/>
        <v>6000</v>
      </c>
      <c r="Q118" s="44"/>
      <c r="R118" s="44"/>
      <c r="S118" s="44"/>
      <c r="T118" s="44">
        <f t="shared" si="30"/>
        <v>6000</v>
      </c>
      <c r="V118" s="1"/>
      <c r="W118" s="1"/>
      <c r="X118" s="1"/>
      <c r="Y118" s="1"/>
    </row>
    <row r="119" spans="1:25" ht="15" customHeight="1">
      <c r="A119" s="4" t="s">
        <v>112</v>
      </c>
      <c r="C119" t="s">
        <v>113</v>
      </c>
      <c r="D119" s="332">
        <f t="shared" si="24"/>
        <v>6000</v>
      </c>
      <c r="H119" s="44">
        <f t="shared" si="31"/>
        <v>1500</v>
      </c>
      <c r="I119" s="44"/>
      <c r="J119" s="44"/>
      <c r="K119" s="44"/>
      <c r="L119" s="44">
        <f t="shared" si="32"/>
        <v>1500</v>
      </c>
      <c r="M119" s="44"/>
      <c r="N119" s="44"/>
      <c r="O119" s="44"/>
      <c r="P119" s="44">
        <f t="shared" si="29"/>
        <v>1500</v>
      </c>
      <c r="Q119" s="44"/>
      <c r="R119" s="44"/>
      <c r="S119" s="44"/>
      <c r="T119" s="44">
        <f t="shared" si="30"/>
        <v>1500</v>
      </c>
      <c r="V119" s="1"/>
      <c r="W119" s="1"/>
      <c r="X119" s="1"/>
      <c r="Y119" s="1"/>
    </row>
    <row r="120" spans="1:25" ht="15" customHeight="1">
      <c r="A120" s="4" t="s">
        <v>93</v>
      </c>
      <c r="C120" t="s">
        <v>27</v>
      </c>
      <c r="D120" s="332">
        <f t="shared" si="24"/>
        <v>3600</v>
      </c>
      <c r="H120" s="44">
        <f t="shared" si="31"/>
        <v>900</v>
      </c>
      <c r="I120" s="44"/>
      <c r="J120" s="44"/>
      <c r="K120" s="44"/>
      <c r="L120" s="44">
        <f t="shared" si="32"/>
        <v>900</v>
      </c>
      <c r="M120" s="44"/>
      <c r="N120" s="44"/>
      <c r="O120" s="44"/>
      <c r="P120" s="44">
        <f t="shared" si="29"/>
        <v>900</v>
      </c>
      <c r="Q120" s="44"/>
      <c r="R120" s="44"/>
      <c r="S120" s="44"/>
      <c r="T120" s="44">
        <f t="shared" si="30"/>
        <v>900</v>
      </c>
      <c r="V120" s="1"/>
      <c r="W120" s="1"/>
      <c r="X120" s="1"/>
      <c r="Y120" s="1"/>
    </row>
    <row r="121" spans="1:25" ht="15" customHeight="1">
      <c r="A121" s="4" t="s">
        <v>94</v>
      </c>
      <c r="C121" t="s">
        <v>27</v>
      </c>
      <c r="D121" s="332">
        <f t="shared" si="24"/>
        <v>4725</v>
      </c>
      <c r="H121" s="44">
        <f t="shared" si="31"/>
        <v>900</v>
      </c>
      <c r="I121" s="44"/>
      <c r="J121" s="44"/>
      <c r="K121" s="44"/>
      <c r="L121" s="44">
        <f t="shared" si="32"/>
        <v>1125</v>
      </c>
      <c r="M121" s="44"/>
      <c r="N121" s="44"/>
      <c r="O121" s="44"/>
      <c r="P121" s="44">
        <f t="shared" si="29"/>
        <v>1350</v>
      </c>
      <c r="Q121" s="44"/>
      <c r="R121" s="44"/>
      <c r="S121" s="44"/>
      <c r="T121" s="44">
        <f t="shared" si="30"/>
        <v>1350</v>
      </c>
      <c r="V121" s="1"/>
      <c r="W121" s="1"/>
      <c r="X121" s="1"/>
      <c r="Y121" s="1"/>
    </row>
    <row r="122" spans="1:25" ht="15" customHeight="1">
      <c r="A122" s="4" t="s">
        <v>95</v>
      </c>
      <c r="C122" t="s">
        <v>27</v>
      </c>
      <c r="D122" s="332">
        <f t="shared" si="24"/>
        <v>3150</v>
      </c>
      <c r="H122" s="44">
        <f t="shared" si="31"/>
        <v>600</v>
      </c>
      <c r="I122" s="44"/>
      <c r="J122" s="44"/>
      <c r="K122" s="44"/>
      <c r="L122" s="44">
        <f t="shared" si="32"/>
        <v>750</v>
      </c>
      <c r="M122" s="44"/>
      <c r="N122" s="44"/>
      <c r="O122" s="44"/>
      <c r="P122" s="44">
        <f t="shared" si="29"/>
        <v>900</v>
      </c>
      <c r="Q122" s="44"/>
      <c r="R122" s="44"/>
      <c r="S122" s="44"/>
      <c r="T122" s="44">
        <f t="shared" si="30"/>
        <v>900</v>
      </c>
      <c r="V122" s="1"/>
      <c r="W122" s="1"/>
      <c r="X122" s="1"/>
      <c r="Y122" s="1"/>
    </row>
    <row r="123" spans="1:25" ht="15" customHeight="1">
      <c r="D123" s="332"/>
      <c r="H123" s="49"/>
      <c r="I123" s="44"/>
      <c r="J123" s="44"/>
      <c r="K123" s="44"/>
      <c r="L123" s="49"/>
      <c r="M123" s="44"/>
      <c r="N123" s="44"/>
      <c r="O123" s="44"/>
      <c r="P123" s="49"/>
      <c r="Q123" s="44"/>
      <c r="R123" s="44"/>
      <c r="S123" s="44"/>
      <c r="T123" s="49"/>
      <c r="V123" s="1"/>
      <c r="W123" s="1"/>
      <c r="X123" s="1"/>
      <c r="Y123" s="1"/>
    </row>
    <row r="124" spans="1:25" ht="15" customHeight="1">
      <c r="D124" s="333">
        <f>D105+D113+D116+D117+D118+D119+D120+D121+D122</f>
        <v>157495</v>
      </c>
      <c r="H124" s="49">
        <f>+H105+H113+SUM(H116:H122)</f>
        <v>26340</v>
      </c>
      <c r="I124" s="44"/>
      <c r="J124" s="44"/>
      <c r="K124" s="44"/>
      <c r="L124" s="49">
        <f>+L105+L113+SUM(L116:L122)</f>
        <v>36775</v>
      </c>
      <c r="M124" s="44"/>
      <c r="N124" s="44"/>
      <c r="O124" s="44"/>
      <c r="P124" s="49">
        <f>+P105+P113+SUM(P116:P122)</f>
        <v>47190</v>
      </c>
      <c r="Q124" s="44"/>
      <c r="R124" s="44"/>
      <c r="S124" s="44"/>
      <c r="T124" s="49">
        <f>+T105+T113+SUM(T116:T122)</f>
        <v>47190</v>
      </c>
      <c r="V124" s="1"/>
      <c r="W124" s="1"/>
      <c r="X124" s="1"/>
      <c r="Y124" s="1"/>
    </row>
    <row r="125" spans="1:25" ht="15" customHeight="1"/>
    <row r="126" spans="1:25" ht="15" customHeight="1"/>
    <row r="127" spans="1:25">
      <c r="A127" s="355" t="s">
        <v>78</v>
      </c>
      <c r="B127" s="355"/>
      <c r="C127" s="3" t="s">
        <v>109</v>
      </c>
      <c r="D127" s="3">
        <v>9000</v>
      </c>
      <c r="E127" s="3"/>
      <c r="F127" s="3"/>
      <c r="G127" s="3"/>
      <c r="H127" s="3">
        <v>1000</v>
      </c>
      <c r="I127" s="3"/>
      <c r="J127" s="3"/>
      <c r="K127" s="3"/>
      <c r="L127" s="3">
        <v>2000</v>
      </c>
      <c r="M127" s="3"/>
      <c r="N127" s="3"/>
      <c r="O127" s="3"/>
      <c r="P127" s="3">
        <v>3000</v>
      </c>
      <c r="Q127" s="3"/>
      <c r="R127" s="3"/>
      <c r="S127" s="3"/>
      <c r="T127" s="3">
        <v>3000</v>
      </c>
    </row>
    <row r="128" spans="1:25">
      <c r="A128" s="355" t="s">
        <v>114</v>
      </c>
      <c r="B128" s="355"/>
      <c r="C128" s="355"/>
      <c r="D128" s="385"/>
      <c r="E128" s="3"/>
      <c r="F128" s="3"/>
      <c r="G128" s="3"/>
      <c r="H128" s="3"/>
      <c r="I128" s="3"/>
      <c r="J128" s="3"/>
      <c r="K128" s="3"/>
      <c r="L128" s="3"/>
      <c r="M128" s="3"/>
      <c r="N128" s="3"/>
      <c r="O128" s="3"/>
      <c r="P128" s="3"/>
      <c r="Q128" s="3"/>
      <c r="R128" s="3"/>
      <c r="S128" s="3"/>
      <c r="T128" s="3"/>
    </row>
    <row r="129" spans="1:20">
      <c r="A129" s="355" t="s">
        <v>115</v>
      </c>
      <c r="B129" s="355"/>
      <c r="C129" s="355"/>
      <c r="D129" s="3"/>
      <c r="E129" s="3"/>
      <c r="F129" s="3"/>
      <c r="G129" s="3"/>
      <c r="H129" s="3"/>
      <c r="I129" s="3"/>
      <c r="J129" s="3"/>
      <c r="K129" s="3"/>
      <c r="L129" s="3"/>
      <c r="M129" s="3"/>
      <c r="N129" s="3"/>
      <c r="O129" s="3"/>
      <c r="P129" s="3"/>
      <c r="Q129" s="3"/>
      <c r="R129" s="3"/>
      <c r="S129" s="3"/>
      <c r="T129" s="3"/>
    </row>
    <row r="130" spans="1:20" ht="15.75" thickBot="1">
      <c r="D130" s="386">
        <f>D124+D127</f>
        <v>166495</v>
      </c>
      <c r="E130" s="26"/>
      <c r="F130" s="26"/>
      <c r="G130" s="26"/>
      <c r="H130" s="386">
        <f>H124+H127</f>
        <v>27340</v>
      </c>
      <c r="I130" s="386"/>
      <c r="J130" s="386"/>
      <c r="K130" s="386"/>
      <c r="L130" s="386">
        <f t="shared" ref="L130:T130" si="33">L124+L127</f>
        <v>38775</v>
      </c>
      <c r="M130" s="386"/>
      <c r="N130" s="386"/>
      <c r="O130" s="386"/>
      <c r="P130" s="386">
        <f t="shared" si="33"/>
        <v>50190</v>
      </c>
      <c r="Q130" s="386"/>
      <c r="R130" s="386"/>
      <c r="S130" s="386"/>
      <c r="T130" s="386">
        <f t="shared" si="33"/>
        <v>50190</v>
      </c>
    </row>
    <row r="131" spans="1:20" ht="15.75" thickTop="1"/>
  </sheetData>
  <pageMargins left="0.25" right="0.25" top="0.75" bottom="0.75" header="0.3" footer="0.3"/>
  <pageSetup paperSize="8" scale="61" fitToWidth="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B186"/>
  <sheetViews>
    <sheetView tabSelected="1" zoomScale="90" zoomScaleNormal="90" workbookViewId="0">
      <selection activeCell="T12" sqref="T12"/>
    </sheetView>
  </sheetViews>
  <sheetFormatPr defaultRowHeight="12.75"/>
  <cols>
    <col min="1" max="1" width="44.7109375" style="65" bestFit="1" customWidth="1"/>
    <col min="2" max="3" width="15.140625" style="65" customWidth="1"/>
    <col min="4" max="4" width="18.140625" style="65" customWidth="1"/>
    <col min="5" max="26" width="15.140625" style="65" customWidth="1"/>
    <col min="27" max="27" width="13.7109375" style="65" customWidth="1"/>
    <col min="28" max="28" width="12.140625" style="65" customWidth="1"/>
    <col min="29" max="29" width="11.28515625" style="237" customWidth="1"/>
    <col min="30" max="30" width="11.140625" style="65" customWidth="1"/>
    <col min="31" max="31" width="11.28515625" style="237" customWidth="1"/>
    <col min="32" max="16384" width="9.140625" style="65"/>
  </cols>
  <sheetData>
    <row r="1" spans="1:132">
      <c r="B1" s="578" t="s">
        <v>106</v>
      </c>
      <c r="C1" s="579"/>
      <c r="D1" s="579"/>
      <c r="E1" s="579"/>
      <c r="F1" s="579"/>
      <c r="G1" s="579"/>
      <c r="H1" s="580"/>
      <c r="I1" s="580"/>
      <c r="J1" s="569"/>
      <c r="K1" s="581" t="s">
        <v>64</v>
      </c>
      <c r="L1" s="582"/>
      <c r="M1" s="582"/>
      <c r="N1" s="582"/>
      <c r="O1" s="582"/>
      <c r="P1" s="582"/>
      <c r="Q1" s="582"/>
      <c r="R1" s="547"/>
      <c r="S1" s="581" t="s">
        <v>100</v>
      </c>
      <c r="T1" s="582"/>
      <c r="U1" s="582"/>
      <c r="V1" s="582"/>
      <c r="W1" s="582"/>
      <c r="X1" s="582"/>
      <c r="Y1" s="583"/>
      <c r="Z1" s="572"/>
      <c r="AA1" s="66"/>
      <c r="AB1" s="66"/>
      <c r="AC1" s="67"/>
      <c r="AD1" s="67"/>
      <c r="AE1" s="67"/>
    </row>
    <row r="2" spans="1:132">
      <c r="A2" s="584" t="s">
        <v>116</v>
      </c>
      <c r="B2" s="500" t="s">
        <v>31</v>
      </c>
      <c r="C2" s="390" t="s">
        <v>31</v>
      </c>
      <c r="D2" s="390" t="s">
        <v>31</v>
      </c>
      <c r="E2" s="390" t="s">
        <v>31</v>
      </c>
      <c r="F2" s="390" t="s">
        <v>31</v>
      </c>
      <c r="G2" s="390" t="s">
        <v>31</v>
      </c>
      <c r="H2" s="569" t="s">
        <v>31</v>
      </c>
      <c r="I2" s="569" t="s">
        <v>31</v>
      </c>
      <c r="J2" s="504" t="s">
        <v>31</v>
      </c>
      <c r="K2" s="390" t="s">
        <v>31</v>
      </c>
      <c r="L2" s="390" t="s">
        <v>31</v>
      </c>
      <c r="M2" s="390" t="s">
        <v>31</v>
      </c>
      <c r="N2" s="390" t="s">
        <v>31</v>
      </c>
      <c r="O2" s="390" t="s">
        <v>31</v>
      </c>
      <c r="P2" s="390" t="s">
        <v>31</v>
      </c>
      <c r="Q2" s="390" t="s">
        <v>31</v>
      </c>
      <c r="R2" s="504" t="s">
        <v>31</v>
      </c>
      <c r="S2" s="390" t="s">
        <v>31</v>
      </c>
      <c r="T2" s="390" t="s">
        <v>31</v>
      </c>
      <c r="U2" s="390" t="s">
        <v>31</v>
      </c>
      <c r="V2" s="390" t="s">
        <v>31</v>
      </c>
      <c r="W2" s="390" t="s">
        <v>31</v>
      </c>
      <c r="X2" s="390" t="s">
        <v>31</v>
      </c>
      <c r="Y2" s="68"/>
      <c r="Z2" s="550"/>
      <c r="AA2" s="70" t="s">
        <v>117</v>
      </c>
      <c r="AB2" s="71" t="s">
        <v>31</v>
      </c>
      <c r="AC2" s="72" t="s">
        <v>1</v>
      </c>
      <c r="AD2" s="72" t="s">
        <v>37</v>
      </c>
      <c r="AE2" s="72" t="s">
        <v>118</v>
      </c>
    </row>
    <row r="3" spans="1:132">
      <c r="A3" s="585"/>
      <c r="B3" s="567" t="s">
        <v>119</v>
      </c>
      <c r="C3" s="565" t="s">
        <v>120</v>
      </c>
      <c r="D3" s="565" t="s">
        <v>121</v>
      </c>
      <c r="E3" s="565" t="s">
        <v>122</v>
      </c>
      <c r="F3" s="565" t="s">
        <v>123</v>
      </c>
      <c r="G3" s="565" t="s">
        <v>124</v>
      </c>
      <c r="H3" s="565" t="s">
        <v>125</v>
      </c>
      <c r="I3" s="565" t="s">
        <v>126</v>
      </c>
      <c r="J3" s="566" t="s">
        <v>127</v>
      </c>
      <c r="K3" s="565" t="s">
        <v>128</v>
      </c>
      <c r="L3" s="565" t="s">
        <v>129</v>
      </c>
      <c r="M3" s="565" t="s">
        <v>130</v>
      </c>
      <c r="N3" s="565" t="s">
        <v>131</v>
      </c>
      <c r="O3" s="565" t="s">
        <v>132</v>
      </c>
      <c r="P3" s="565" t="s">
        <v>133</v>
      </c>
      <c r="Q3" s="565" t="s">
        <v>134</v>
      </c>
      <c r="R3" s="566" t="s">
        <v>135</v>
      </c>
      <c r="S3" s="565" t="s">
        <v>136</v>
      </c>
      <c r="T3" s="565" t="s">
        <v>137</v>
      </c>
      <c r="U3" s="565" t="s">
        <v>138</v>
      </c>
      <c r="V3" s="565" t="s">
        <v>139</v>
      </c>
      <c r="W3" s="565" t="s">
        <v>140</v>
      </c>
      <c r="X3" s="565" t="s">
        <v>141</v>
      </c>
      <c r="Y3" s="567" t="s">
        <v>142</v>
      </c>
      <c r="Z3" s="505"/>
      <c r="AA3" s="76"/>
      <c r="AB3" s="78"/>
      <c r="AC3" s="79"/>
      <c r="AD3" s="79"/>
      <c r="AE3" s="79"/>
    </row>
    <row r="4" spans="1:132" ht="38.25">
      <c r="A4" s="80" t="s">
        <v>143</v>
      </c>
      <c r="B4" s="81" t="s">
        <v>144</v>
      </c>
      <c r="C4" s="82" t="s">
        <v>145</v>
      </c>
      <c r="D4" s="82" t="s">
        <v>146</v>
      </c>
      <c r="E4" s="82" t="s">
        <v>147</v>
      </c>
      <c r="F4" s="82" t="s">
        <v>148</v>
      </c>
      <c r="G4" s="82" t="s">
        <v>149</v>
      </c>
      <c r="H4" s="82" t="s">
        <v>150</v>
      </c>
      <c r="I4" s="82" t="s">
        <v>151</v>
      </c>
      <c r="J4" s="506" t="s">
        <v>152</v>
      </c>
      <c r="K4" s="82" t="s">
        <v>145</v>
      </c>
      <c r="L4" s="82" t="s">
        <v>151</v>
      </c>
      <c r="M4" s="82" t="s">
        <v>148</v>
      </c>
      <c r="N4" s="82" t="s">
        <v>144</v>
      </c>
      <c r="O4" s="82" t="s">
        <v>147</v>
      </c>
      <c r="P4" s="82" t="s">
        <v>150</v>
      </c>
      <c r="Q4" s="82" t="s">
        <v>149</v>
      </c>
      <c r="R4" s="506" t="s">
        <v>153</v>
      </c>
      <c r="S4" s="82" t="s">
        <v>148</v>
      </c>
      <c r="T4" s="82" t="s">
        <v>145</v>
      </c>
      <c r="U4" s="82" t="s">
        <v>149</v>
      </c>
      <c r="V4" s="82" t="s">
        <v>147</v>
      </c>
      <c r="W4" s="82" t="s">
        <v>144</v>
      </c>
      <c r="X4" s="82" t="s">
        <v>150</v>
      </c>
      <c r="Y4" s="81" t="s">
        <v>154</v>
      </c>
      <c r="Z4" s="506" t="s">
        <v>155</v>
      </c>
      <c r="AA4" s="84"/>
      <c r="AB4" s="328" t="s">
        <v>31</v>
      </c>
      <c r="AC4" s="327" t="s">
        <v>30</v>
      </c>
      <c r="AD4" s="79" t="s">
        <v>37</v>
      </c>
      <c r="AE4" s="327" t="s">
        <v>156</v>
      </c>
    </row>
    <row r="5" spans="1:132" ht="30" customHeight="1">
      <c r="A5" s="80" t="s">
        <v>157</v>
      </c>
      <c r="B5" s="551" t="s">
        <v>158</v>
      </c>
      <c r="C5" s="82" t="s">
        <v>159</v>
      </c>
      <c r="D5" s="82"/>
      <c r="E5" s="82" t="s">
        <v>160</v>
      </c>
      <c r="F5" s="82" t="s">
        <v>161</v>
      </c>
      <c r="G5" s="82"/>
      <c r="H5" s="82"/>
      <c r="I5" s="82" t="s">
        <v>162</v>
      </c>
      <c r="J5" s="506"/>
      <c r="K5" s="82" t="s">
        <v>159</v>
      </c>
      <c r="L5" s="82" t="s">
        <v>162</v>
      </c>
      <c r="M5" s="82" t="s">
        <v>161</v>
      </c>
      <c r="N5" s="501" t="s">
        <v>158</v>
      </c>
      <c r="O5" s="82" t="s">
        <v>160</v>
      </c>
      <c r="P5" s="82"/>
      <c r="Q5" s="82"/>
      <c r="R5" s="506"/>
      <c r="S5" s="82" t="s">
        <v>161</v>
      </c>
      <c r="T5" s="82" t="s">
        <v>159</v>
      </c>
      <c r="U5" s="82"/>
      <c r="V5" s="82" t="s">
        <v>160</v>
      </c>
      <c r="W5" s="82" t="s">
        <v>163</v>
      </c>
      <c r="X5" s="82"/>
      <c r="Y5" s="81"/>
      <c r="Z5" s="506"/>
      <c r="AA5" s="84"/>
      <c r="AB5" s="86"/>
      <c r="AC5" s="79"/>
      <c r="AD5" s="79"/>
      <c r="AE5" s="79"/>
    </row>
    <row r="6" spans="1:132" ht="38.25">
      <c r="A6" s="80" t="s">
        <v>164</v>
      </c>
      <c r="B6" s="52" t="s">
        <v>165</v>
      </c>
      <c r="C6" s="53" t="s">
        <v>166</v>
      </c>
      <c r="D6" s="53" t="s">
        <v>167</v>
      </c>
      <c r="E6" s="53" t="s">
        <v>165</v>
      </c>
      <c r="F6" s="53" t="s">
        <v>167</v>
      </c>
      <c r="G6" s="53" t="s">
        <v>166</v>
      </c>
      <c r="H6" s="53" t="s">
        <v>165</v>
      </c>
      <c r="I6" s="53" t="s">
        <v>166</v>
      </c>
      <c r="J6" s="507"/>
      <c r="K6" s="53" t="s">
        <v>168</v>
      </c>
      <c r="L6" s="53" t="s">
        <v>168</v>
      </c>
      <c r="M6" s="53" t="s">
        <v>169</v>
      </c>
      <c r="N6" s="53" t="s">
        <v>168</v>
      </c>
      <c r="O6" s="53" t="s">
        <v>170</v>
      </c>
      <c r="P6" s="53" t="s">
        <v>171</v>
      </c>
      <c r="Q6" s="53" t="s">
        <v>169</v>
      </c>
      <c r="R6" s="507"/>
      <c r="S6" s="53" t="s">
        <v>172</v>
      </c>
      <c r="T6" s="53" t="s">
        <v>173</v>
      </c>
      <c r="U6" s="53" t="s">
        <v>172</v>
      </c>
      <c r="V6" s="53" t="s">
        <v>173</v>
      </c>
      <c r="W6" s="53" t="s">
        <v>172</v>
      </c>
      <c r="X6" s="53" t="s">
        <v>172</v>
      </c>
      <c r="Y6" s="507"/>
      <c r="Z6" s="55"/>
      <c r="AA6" s="56"/>
      <c r="AB6" s="87"/>
      <c r="AC6" s="79"/>
      <c r="AD6" s="79"/>
      <c r="AE6" s="79"/>
    </row>
    <row r="7" spans="1:132" ht="25.5">
      <c r="A7" s="80" t="s">
        <v>174</v>
      </c>
      <c r="B7" s="57" t="s">
        <v>175</v>
      </c>
      <c r="C7" s="58" t="s">
        <v>175</v>
      </c>
      <c r="D7" s="58" t="s">
        <v>175</v>
      </c>
      <c r="E7" s="58" t="s">
        <v>176</v>
      </c>
      <c r="F7" s="58" t="s">
        <v>177</v>
      </c>
      <c r="G7" s="58" t="s">
        <v>178</v>
      </c>
      <c r="H7" s="58" t="s">
        <v>179</v>
      </c>
      <c r="I7" s="58" t="s">
        <v>180</v>
      </c>
      <c r="J7" s="508"/>
      <c r="K7" s="58" t="s">
        <v>175</v>
      </c>
      <c r="L7" s="58" t="s">
        <v>181</v>
      </c>
      <c r="M7" s="58" t="s">
        <v>176</v>
      </c>
      <c r="N7" s="58" t="s">
        <v>177</v>
      </c>
      <c r="O7" s="53" t="s">
        <v>177</v>
      </c>
      <c r="P7" s="58" t="s">
        <v>178</v>
      </c>
      <c r="Q7" s="58" t="s">
        <v>179</v>
      </c>
      <c r="R7" s="508"/>
      <c r="S7" s="58" t="s">
        <v>175</v>
      </c>
      <c r="T7" s="58" t="s">
        <v>176</v>
      </c>
      <c r="U7" s="58" t="s">
        <v>177</v>
      </c>
      <c r="V7" s="58" t="s">
        <v>178</v>
      </c>
      <c r="W7" s="58" t="s">
        <v>179</v>
      </c>
      <c r="X7" s="58" t="s">
        <v>182</v>
      </c>
      <c r="Y7" s="508"/>
      <c r="Z7" s="60"/>
      <c r="AA7" s="56"/>
      <c r="AB7" s="87"/>
      <c r="AC7" s="79"/>
      <c r="AD7" s="79"/>
      <c r="AE7" s="79"/>
    </row>
    <row r="8" spans="1:132" ht="38.25">
      <c r="A8" s="80" t="s">
        <v>183</v>
      </c>
      <c r="B8" s="57" t="s">
        <v>184</v>
      </c>
      <c r="C8" s="58" t="s">
        <v>185</v>
      </c>
      <c r="D8" s="58" t="s">
        <v>186</v>
      </c>
      <c r="E8" s="58" t="s">
        <v>186</v>
      </c>
      <c r="F8" s="58" t="s">
        <v>186</v>
      </c>
      <c r="G8" s="58" t="s">
        <v>186</v>
      </c>
      <c r="H8" s="58" t="s">
        <v>187</v>
      </c>
      <c r="I8" s="58" t="s">
        <v>188</v>
      </c>
      <c r="J8" s="508"/>
      <c r="K8" s="58" t="s">
        <v>189</v>
      </c>
      <c r="L8" s="58" t="s">
        <v>190</v>
      </c>
      <c r="M8" s="58" t="s">
        <v>186</v>
      </c>
      <c r="N8" s="58" t="s">
        <v>184</v>
      </c>
      <c r="O8" s="58" t="s">
        <v>186</v>
      </c>
      <c r="P8" s="58" t="s">
        <v>187</v>
      </c>
      <c r="Q8" s="58" t="s">
        <v>186</v>
      </c>
      <c r="R8" s="508"/>
      <c r="S8" s="58" t="s">
        <v>186</v>
      </c>
      <c r="T8" s="58" t="s">
        <v>187</v>
      </c>
      <c r="U8" s="58" t="s">
        <v>186</v>
      </c>
      <c r="V8" s="58" t="s">
        <v>186</v>
      </c>
      <c r="W8" s="58" t="s">
        <v>184</v>
      </c>
      <c r="X8" s="58" t="s">
        <v>187</v>
      </c>
      <c r="Y8" s="508"/>
      <c r="Z8" s="60"/>
      <c r="AA8" s="56"/>
      <c r="AB8" s="87"/>
      <c r="AC8" s="79"/>
      <c r="AD8" s="79"/>
      <c r="AE8" s="79"/>
    </row>
    <row r="9" spans="1:132">
      <c r="A9" s="80" t="s">
        <v>191</v>
      </c>
      <c r="B9" s="62"/>
      <c r="C9" s="61" t="s">
        <v>192</v>
      </c>
      <c r="D9" s="61"/>
      <c r="E9" s="61"/>
      <c r="F9" s="61"/>
      <c r="G9" s="61"/>
      <c r="H9" s="61"/>
      <c r="I9" s="61" t="s">
        <v>192</v>
      </c>
      <c r="J9" s="509"/>
      <c r="K9" s="61"/>
      <c r="L9" s="61" t="s">
        <v>192</v>
      </c>
      <c r="M9" s="61"/>
      <c r="N9" s="61"/>
      <c r="O9" s="61"/>
      <c r="P9" s="61"/>
      <c r="Q9" s="61"/>
      <c r="R9" s="509"/>
      <c r="S9" s="61"/>
      <c r="T9" s="61" t="s">
        <v>192</v>
      </c>
      <c r="U9" s="61"/>
      <c r="V9" s="61"/>
      <c r="W9" s="61"/>
      <c r="X9" s="61"/>
      <c r="Y9" s="509"/>
      <c r="Z9" s="64"/>
      <c r="AA9" s="56"/>
      <c r="AB9" s="87"/>
      <c r="AC9" s="79"/>
      <c r="AD9" s="79"/>
      <c r="AE9" s="79"/>
    </row>
    <row r="10" spans="1:132">
      <c r="A10" s="88" t="s">
        <v>193</v>
      </c>
      <c r="B10" s="89"/>
      <c r="C10" s="90"/>
      <c r="D10" s="90"/>
      <c r="E10" s="90"/>
      <c r="F10" s="90"/>
      <c r="G10" s="90"/>
      <c r="H10" s="90"/>
      <c r="I10" s="90"/>
      <c r="J10" s="510"/>
      <c r="K10" s="90"/>
      <c r="L10" s="90"/>
      <c r="M10" s="90"/>
      <c r="N10" s="90"/>
      <c r="O10" s="90"/>
      <c r="P10" s="90"/>
      <c r="Q10" s="90"/>
      <c r="R10" s="510"/>
      <c r="S10" s="90"/>
      <c r="T10" s="90"/>
      <c r="U10" s="90"/>
      <c r="V10" s="90"/>
      <c r="W10" s="90"/>
      <c r="X10" s="90"/>
      <c r="Y10" s="510"/>
      <c r="Z10" s="92"/>
      <c r="AA10" s="93"/>
      <c r="AB10" s="94"/>
      <c r="AC10" s="95"/>
      <c r="AD10" s="79"/>
      <c r="AE10" s="95"/>
    </row>
    <row r="11" spans="1:132">
      <c r="A11" s="96" t="s">
        <v>194</v>
      </c>
      <c r="B11" s="97"/>
      <c r="C11" s="98"/>
      <c r="D11" s="98"/>
      <c r="E11" s="98"/>
      <c r="F11" s="98"/>
      <c r="G11" s="98"/>
      <c r="H11" s="98"/>
      <c r="I11" s="98"/>
      <c r="J11" s="511"/>
      <c r="K11" s="98"/>
      <c r="L11" s="98"/>
      <c r="M11" s="98"/>
      <c r="N11" s="98"/>
      <c r="O11" s="98"/>
      <c r="P11" s="98"/>
      <c r="Q11" s="98"/>
      <c r="R11" s="511"/>
      <c r="S11" s="98"/>
      <c r="T11" s="98"/>
      <c r="U11" s="98"/>
      <c r="V11" s="98"/>
      <c r="W11" s="98"/>
      <c r="X11" s="98"/>
      <c r="Y11" s="511"/>
      <c r="Z11" s="100"/>
      <c r="AA11" s="101"/>
      <c r="AB11" s="102"/>
      <c r="AC11" s="103"/>
      <c r="AD11" s="79"/>
      <c r="AE11" s="103"/>
    </row>
    <row r="12" spans="1:132">
      <c r="A12" s="104" t="s">
        <v>195</v>
      </c>
      <c r="B12" s="483">
        <v>100</v>
      </c>
      <c r="C12" s="484">
        <v>200</v>
      </c>
      <c r="D12" s="484">
        <v>140</v>
      </c>
      <c r="E12" s="484">
        <v>100</v>
      </c>
      <c r="F12" s="484">
        <v>140</v>
      </c>
      <c r="G12" s="484">
        <v>300</v>
      </c>
      <c r="H12" s="484">
        <v>80</v>
      </c>
      <c r="I12" s="484">
        <v>200</v>
      </c>
      <c r="J12" s="512"/>
      <c r="K12" s="484">
        <v>300</v>
      </c>
      <c r="L12" s="484">
        <v>200</v>
      </c>
      <c r="M12" s="484">
        <v>150</v>
      </c>
      <c r="N12" s="484">
        <v>300</v>
      </c>
      <c r="O12" s="484">
        <v>120</v>
      </c>
      <c r="P12" s="484">
        <v>60</v>
      </c>
      <c r="Q12" s="484">
        <v>230</v>
      </c>
      <c r="R12" s="512"/>
      <c r="S12" s="484">
        <v>80</v>
      </c>
      <c r="T12" s="484">
        <v>200</v>
      </c>
      <c r="U12" s="484">
        <v>350</v>
      </c>
      <c r="V12" s="484">
        <v>200</v>
      </c>
      <c r="W12" s="484">
        <v>300</v>
      </c>
      <c r="X12" s="484">
        <v>80</v>
      </c>
      <c r="Y12" s="512"/>
      <c r="Z12" s="485"/>
      <c r="AA12" s="101">
        <f>SUM(B12:I12,K12:Q12,S12:X12)</f>
        <v>3830</v>
      </c>
      <c r="AB12" s="102"/>
      <c r="AC12" s="103"/>
      <c r="AD12" s="79"/>
      <c r="AE12" s="103"/>
    </row>
    <row r="13" spans="1:132">
      <c r="A13" s="108" t="s">
        <v>196</v>
      </c>
      <c r="B13" s="486">
        <v>0.6</v>
      </c>
      <c r="C13" s="487">
        <v>0.55000000000000004</v>
      </c>
      <c r="D13" s="487">
        <v>0.75</v>
      </c>
      <c r="E13" s="487">
        <v>0.65</v>
      </c>
      <c r="F13" s="487">
        <v>0.65</v>
      </c>
      <c r="G13" s="487">
        <v>0.75</v>
      </c>
      <c r="H13" s="487">
        <v>0.55000000000000004</v>
      </c>
      <c r="I13" s="487">
        <v>0.7</v>
      </c>
      <c r="J13" s="513"/>
      <c r="K13" s="487">
        <v>0.45</v>
      </c>
      <c r="L13" s="487">
        <v>0.7</v>
      </c>
      <c r="M13" s="487">
        <v>0.55000000000000004</v>
      </c>
      <c r="N13" s="487">
        <v>0.4</v>
      </c>
      <c r="O13" s="487">
        <v>0.55000000000000004</v>
      </c>
      <c r="P13" s="487">
        <v>0.7</v>
      </c>
      <c r="Q13" s="487">
        <v>0.75</v>
      </c>
      <c r="R13" s="513"/>
      <c r="S13" s="487">
        <v>0.65</v>
      </c>
      <c r="T13" s="487">
        <v>0.55000000000000004</v>
      </c>
      <c r="U13" s="487">
        <v>0.75</v>
      </c>
      <c r="V13" s="487">
        <v>0.35</v>
      </c>
      <c r="W13" s="487">
        <v>0.5</v>
      </c>
      <c r="X13" s="487">
        <v>0.65</v>
      </c>
      <c r="Y13" s="513"/>
      <c r="Z13" s="488"/>
      <c r="AA13" s="101"/>
      <c r="AB13" s="112"/>
      <c r="AC13" s="113"/>
      <c r="AD13" s="79"/>
      <c r="AE13" s="113"/>
    </row>
    <row r="14" spans="1:132">
      <c r="A14" s="108" t="s">
        <v>197</v>
      </c>
      <c r="B14" s="114">
        <f t="shared" ref="B14:H14" si="0">+B12*B13</f>
        <v>60</v>
      </c>
      <c r="C14" s="115">
        <f t="shared" si="0"/>
        <v>110.00000000000001</v>
      </c>
      <c r="D14" s="115">
        <f t="shared" si="0"/>
        <v>105</v>
      </c>
      <c r="E14" s="115">
        <f t="shared" si="0"/>
        <v>65</v>
      </c>
      <c r="F14" s="115">
        <f t="shared" si="0"/>
        <v>91</v>
      </c>
      <c r="G14" s="115">
        <f t="shared" si="0"/>
        <v>225</v>
      </c>
      <c r="H14" s="115">
        <f t="shared" si="0"/>
        <v>44</v>
      </c>
      <c r="I14" s="115">
        <f t="shared" ref="I14" si="1">+I12*I13</f>
        <v>140</v>
      </c>
      <c r="J14" s="514"/>
      <c r="K14" s="115">
        <f>+K12*K13</f>
        <v>135</v>
      </c>
      <c r="L14" s="115">
        <f>+L12*L13</f>
        <v>140</v>
      </c>
      <c r="M14" s="115">
        <f t="shared" ref="M14" si="2">+M12*M13</f>
        <v>82.5</v>
      </c>
      <c r="N14" s="115">
        <f>+N12*N13</f>
        <v>120</v>
      </c>
      <c r="O14" s="115">
        <f>+O12*O13</f>
        <v>66</v>
      </c>
      <c r="P14" s="115">
        <f>+P12*P13</f>
        <v>42</v>
      </c>
      <c r="Q14" s="115">
        <f t="shared" ref="Q14" si="3">+Q12*Q13</f>
        <v>172.5</v>
      </c>
      <c r="R14" s="514"/>
      <c r="S14" s="115">
        <f>+S12*S13</f>
        <v>52</v>
      </c>
      <c r="T14" s="115">
        <f>+T12*T13</f>
        <v>110.00000000000001</v>
      </c>
      <c r="U14" s="115">
        <f t="shared" ref="U14" si="4">+U12*U13</f>
        <v>262.5</v>
      </c>
      <c r="V14" s="115">
        <f>+V12*V13</f>
        <v>70</v>
      </c>
      <c r="W14" s="115">
        <f>+W12*W13</f>
        <v>150</v>
      </c>
      <c r="X14" s="115">
        <f>+X12*X13</f>
        <v>52</v>
      </c>
      <c r="Y14" s="514"/>
      <c r="Z14" s="117"/>
      <c r="AA14" s="101">
        <f>SUM(B14:I14,K14:Q14,S14:X14)</f>
        <v>2294.5</v>
      </c>
      <c r="AB14" s="112"/>
      <c r="AC14" s="113"/>
      <c r="AD14" s="79"/>
      <c r="AE14" s="113"/>
    </row>
    <row r="15" spans="1:132" s="119" customFormat="1">
      <c r="A15" s="296" t="s">
        <v>198</v>
      </c>
      <c r="B15" s="486">
        <v>0.6</v>
      </c>
      <c r="C15" s="487">
        <v>0.65</v>
      </c>
      <c r="D15" s="487">
        <v>1</v>
      </c>
      <c r="E15" s="487">
        <v>0.8</v>
      </c>
      <c r="F15" s="487">
        <v>0.85</v>
      </c>
      <c r="G15" s="487">
        <v>0.75</v>
      </c>
      <c r="H15" s="487">
        <v>0.65</v>
      </c>
      <c r="I15" s="487">
        <v>0.6</v>
      </c>
      <c r="J15" s="513"/>
      <c r="K15" s="487">
        <v>0.4</v>
      </c>
      <c r="L15" s="487">
        <v>0.6</v>
      </c>
      <c r="M15" s="487">
        <v>0.8</v>
      </c>
      <c r="N15" s="487">
        <v>0.25</v>
      </c>
      <c r="O15" s="487">
        <v>0.7</v>
      </c>
      <c r="P15" s="487">
        <v>0.4</v>
      </c>
      <c r="Q15" s="487">
        <v>0.8</v>
      </c>
      <c r="R15" s="513"/>
      <c r="S15" s="487">
        <v>0.75</v>
      </c>
      <c r="T15" s="487">
        <v>0.6</v>
      </c>
      <c r="U15" s="487">
        <v>0.75</v>
      </c>
      <c r="V15" s="487">
        <v>0.8</v>
      </c>
      <c r="W15" s="487">
        <v>0.25</v>
      </c>
      <c r="X15" s="487">
        <v>0.4</v>
      </c>
      <c r="Y15" s="513"/>
      <c r="Z15" s="488"/>
      <c r="AA15" s="113"/>
      <c r="AB15" s="168"/>
      <c r="AC15" s="113"/>
      <c r="AD15" s="79"/>
      <c r="AE15" s="113"/>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row>
    <row r="16" spans="1:132" s="119" customFormat="1">
      <c r="A16" s="296" t="s">
        <v>199</v>
      </c>
      <c r="B16" s="120">
        <f t="shared" ref="B16:H16" si="5">+B14*B15</f>
        <v>36</v>
      </c>
      <c r="C16" s="121">
        <f t="shared" si="5"/>
        <v>71.500000000000014</v>
      </c>
      <c r="D16" s="121">
        <f t="shared" si="5"/>
        <v>105</v>
      </c>
      <c r="E16" s="121">
        <f t="shared" si="5"/>
        <v>52</v>
      </c>
      <c r="F16" s="121">
        <f t="shared" si="5"/>
        <v>77.349999999999994</v>
      </c>
      <c r="G16" s="121">
        <f t="shared" si="5"/>
        <v>168.75</v>
      </c>
      <c r="H16" s="121">
        <f t="shared" si="5"/>
        <v>28.6</v>
      </c>
      <c r="I16" s="121">
        <f t="shared" ref="I16" si="6">+I14*I15</f>
        <v>84</v>
      </c>
      <c r="J16" s="515"/>
      <c r="K16" s="121">
        <f>+K14*K15</f>
        <v>54</v>
      </c>
      <c r="L16" s="121">
        <f>+L14*L15</f>
        <v>84</v>
      </c>
      <c r="M16" s="121">
        <f t="shared" ref="M16" si="7">+M14*M15</f>
        <v>66</v>
      </c>
      <c r="N16" s="121">
        <f>+N14*N15</f>
        <v>30</v>
      </c>
      <c r="O16" s="121">
        <f>+O14*O15</f>
        <v>46.199999999999996</v>
      </c>
      <c r="P16" s="121">
        <f>+P14*P15</f>
        <v>16.8</v>
      </c>
      <c r="Q16" s="121">
        <f t="shared" ref="Q16" si="8">+Q14*Q15</f>
        <v>138</v>
      </c>
      <c r="R16" s="515"/>
      <c r="S16" s="121">
        <f>+S14*S15</f>
        <v>39</v>
      </c>
      <c r="T16" s="121">
        <f>+T14*T15</f>
        <v>66</v>
      </c>
      <c r="U16" s="121">
        <f t="shared" ref="U16" si="9">+U14*U15</f>
        <v>196.875</v>
      </c>
      <c r="V16" s="121">
        <f>+V14*V15</f>
        <v>56</v>
      </c>
      <c r="W16" s="121">
        <f>+W14*W15</f>
        <v>37.5</v>
      </c>
      <c r="X16" s="121">
        <f>+X14*X15</f>
        <v>20.8</v>
      </c>
      <c r="Y16" s="515"/>
      <c r="Z16" s="123"/>
      <c r="AA16" s="113"/>
      <c r="AB16" s="168"/>
      <c r="AC16" s="113"/>
      <c r="AD16" s="79"/>
      <c r="AE16" s="113"/>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row>
    <row r="17" spans="1:132" s="119" customFormat="1">
      <c r="A17" s="296" t="s">
        <v>200</v>
      </c>
      <c r="B17" s="489">
        <v>2.5</v>
      </c>
      <c r="C17" s="490">
        <v>5</v>
      </c>
      <c r="D17" s="490">
        <v>7.5</v>
      </c>
      <c r="E17" s="490">
        <v>5</v>
      </c>
      <c r="F17" s="490">
        <v>5</v>
      </c>
      <c r="G17" s="490">
        <v>7.5</v>
      </c>
      <c r="H17" s="490">
        <v>5</v>
      </c>
      <c r="I17" s="490">
        <v>7.5</v>
      </c>
      <c r="J17" s="516"/>
      <c r="K17" s="490">
        <v>5</v>
      </c>
      <c r="L17" s="490">
        <v>7.5</v>
      </c>
      <c r="M17" s="490">
        <v>5</v>
      </c>
      <c r="N17" s="490">
        <v>2.5</v>
      </c>
      <c r="O17" s="490">
        <v>5</v>
      </c>
      <c r="P17" s="490">
        <v>5</v>
      </c>
      <c r="Q17" s="490">
        <v>7.5</v>
      </c>
      <c r="R17" s="516"/>
      <c r="S17" s="490">
        <v>5</v>
      </c>
      <c r="T17" s="490">
        <v>5</v>
      </c>
      <c r="U17" s="490">
        <v>7.5</v>
      </c>
      <c r="V17" s="490">
        <v>5</v>
      </c>
      <c r="W17" s="490">
        <v>2.5</v>
      </c>
      <c r="X17" s="490">
        <v>5</v>
      </c>
      <c r="Y17" s="516"/>
      <c r="Z17" s="491"/>
      <c r="AA17" s="113"/>
      <c r="AB17" s="168"/>
      <c r="AC17" s="113"/>
      <c r="AD17" s="79"/>
      <c r="AE17" s="113"/>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row>
    <row r="18" spans="1:132" s="119" customFormat="1">
      <c r="A18" s="296" t="s">
        <v>201</v>
      </c>
      <c r="B18" s="128">
        <f t="shared" ref="B18:H18" si="10">1-B15</f>
        <v>0.4</v>
      </c>
      <c r="C18" s="129">
        <f t="shared" si="10"/>
        <v>0.35</v>
      </c>
      <c r="D18" s="129">
        <f t="shared" si="10"/>
        <v>0</v>
      </c>
      <c r="E18" s="129">
        <f t="shared" si="10"/>
        <v>0.19999999999999996</v>
      </c>
      <c r="F18" s="129">
        <f t="shared" si="10"/>
        <v>0.15000000000000002</v>
      </c>
      <c r="G18" s="129">
        <f t="shared" si="10"/>
        <v>0.25</v>
      </c>
      <c r="H18" s="129">
        <f t="shared" si="10"/>
        <v>0.35</v>
      </c>
      <c r="I18" s="129">
        <f t="shared" ref="I18" si="11">1-I15</f>
        <v>0.4</v>
      </c>
      <c r="J18" s="517"/>
      <c r="K18" s="129">
        <f>1-K15</f>
        <v>0.6</v>
      </c>
      <c r="L18" s="129">
        <f>1-L15</f>
        <v>0.4</v>
      </c>
      <c r="M18" s="129">
        <f t="shared" ref="M18" si="12">1-M15</f>
        <v>0.19999999999999996</v>
      </c>
      <c r="N18" s="129">
        <f>1-N15</f>
        <v>0.75</v>
      </c>
      <c r="O18" s="129">
        <f>1-O15</f>
        <v>0.30000000000000004</v>
      </c>
      <c r="P18" s="129">
        <f>1-P15</f>
        <v>0.6</v>
      </c>
      <c r="Q18" s="129">
        <f t="shared" ref="Q18" si="13">1-Q15</f>
        <v>0.19999999999999996</v>
      </c>
      <c r="R18" s="517"/>
      <c r="S18" s="129">
        <f>1-S15</f>
        <v>0.25</v>
      </c>
      <c r="T18" s="129">
        <f>1-T15</f>
        <v>0.4</v>
      </c>
      <c r="U18" s="129">
        <f t="shared" ref="U18" si="14">1-U15</f>
        <v>0.25</v>
      </c>
      <c r="V18" s="129">
        <f>1-V15</f>
        <v>0.19999999999999996</v>
      </c>
      <c r="W18" s="129">
        <f>1-W15</f>
        <v>0.75</v>
      </c>
      <c r="X18" s="129">
        <f>1-X15</f>
        <v>0.6</v>
      </c>
      <c r="Y18" s="517"/>
      <c r="Z18" s="131"/>
      <c r="AA18" s="113"/>
      <c r="AB18" s="168"/>
      <c r="AC18" s="113"/>
      <c r="AD18" s="79"/>
      <c r="AE18" s="113"/>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row>
    <row r="19" spans="1:132" s="119" customFormat="1">
      <c r="A19" s="296" t="s">
        <v>202</v>
      </c>
      <c r="B19" s="132">
        <f t="shared" ref="B19:H19" si="15">+B18*B14</f>
        <v>24</v>
      </c>
      <c r="C19" s="133">
        <f t="shared" si="15"/>
        <v>38.5</v>
      </c>
      <c r="D19" s="133">
        <f t="shared" si="15"/>
        <v>0</v>
      </c>
      <c r="E19" s="133">
        <f t="shared" si="15"/>
        <v>12.999999999999996</v>
      </c>
      <c r="F19" s="133">
        <f t="shared" si="15"/>
        <v>13.650000000000002</v>
      </c>
      <c r="G19" s="133">
        <f t="shared" si="15"/>
        <v>56.25</v>
      </c>
      <c r="H19" s="133">
        <f t="shared" si="15"/>
        <v>15.399999999999999</v>
      </c>
      <c r="I19" s="133">
        <f t="shared" ref="I19" si="16">+I18*I14</f>
        <v>56</v>
      </c>
      <c r="J19" s="518"/>
      <c r="K19" s="133">
        <f>+K18*K14</f>
        <v>81</v>
      </c>
      <c r="L19" s="133">
        <f>+L18*L14</f>
        <v>56</v>
      </c>
      <c r="M19" s="133">
        <f t="shared" ref="M19" si="17">+M18*M14</f>
        <v>16.499999999999996</v>
      </c>
      <c r="N19" s="133">
        <f>+N18*N14</f>
        <v>90</v>
      </c>
      <c r="O19" s="133">
        <f>+O18*O14</f>
        <v>19.800000000000004</v>
      </c>
      <c r="P19" s="133">
        <f>+P18*P14</f>
        <v>25.2</v>
      </c>
      <c r="Q19" s="133">
        <f t="shared" ref="Q19" si="18">+Q18*Q14</f>
        <v>34.499999999999993</v>
      </c>
      <c r="R19" s="518"/>
      <c r="S19" s="133">
        <f>+S18*S14</f>
        <v>13</v>
      </c>
      <c r="T19" s="133">
        <f>+T18*T14</f>
        <v>44.000000000000007</v>
      </c>
      <c r="U19" s="133">
        <f t="shared" ref="U19" si="19">+U18*U14</f>
        <v>65.625</v>
      </c>
      <c r="V19" s="133">
        <f>+V18*V14</f>
        <v>13.999999999999996</v>
      </c>
      <c r="W19" s="133">
        <f>+W18*W14</f>
        <v>112.5</v>
      </c>
      <c r="X19" s="133">
        <f>+X18*X14</f>
        <v>31.2</v>
      </c>
      <c r="Y19" s="518"/>
      <c r="Z19" s="135"/>
      <c r="AA19" s="113"/>
      <c r="AB19" s="168"/>
      <c r="AC19" s="113"/>
      <c r="AD19" s="79"/>
      <c r="AE19" s="113"/>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row>
    <row r="20" spans="1:132" s="119" customFormat="1">
      <c r="A20" s="296" t="s">
        <v>203</v>
      </c>
      <c r="B20" s="489">
        <v>2.5</v>
      </c>
      <c r="C20" s="490">
        <v>2.5</v>
      </c>
      <c r="D20" s="490">
        <v>0</v>
      </c>
      <c r="E20" s="490">
        <v>2.5</v>
      </c>
      <c r="F20" s="490">
        <v>2.5</v>
      </c>
      <c r="G20" s="490">
        <v>7.5</v>
      </c>
      <c r="H20" s="490">
        <v>2.5</v>
      </c>
      <c r="I20" s="490">
        <v>2.5</v>
      </c>
      <c r="J20" s="516"/>
      <c r="K20" s="490">
        <v>2.5</v>
      </c>
      <c r="L20" s="490">
        <v>2.5</v>
      </c>
      <c r="M20" s="490">
        <v>2.5</v>
      </c>
      <c r="N20" s="490">
        <v>2.5</v>
      </c>
      <c r="O20" s="490">
        <v>2.5</v>
      </c>
      <c r="P20" s="490">
        <v>2.5</v>
      </c>
      <c r="Q20" s="490">
        <v>7.5</v>
      </c>
      <c r="R20" s="516"/>
      <c r="S20" s="490">
        <v>2.5</v>
      </c>
      <c r="T20" s="490">
        <v>2.5</v>
      </c>
      <c r="U20" s="490">
        <v>7.5</v>
      </c>
      <c r="V20" s="490">
        <v>2.5</v>
      </c>
      <c r="W20" s="490">
        <v>2.5</v>
      </c>
      <c r="X20" s="490">
        <v>2.5</v>
      </c>
      <c r="Y20" s="516"/>
      <c r="Z20" s="491"/>
      <c r="AA20" s="113"/>
      <c r="AB20" s="168"/>
      <c r="AC20" s="113"/>
      <c r="AD20" s="79"/>
      <c r="AE20" s="113"/>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row>
    <row r="21" spans="1:132" s="143" customFormat="1">
      <c r="A21" s="136" t="s">
        <v>204</v>
      </c>
      <c r="B21" s="137">
        <f t="shared" ref="B21:H21" si="20">+(B19*B20)+(B16*B17)</f>
        <v>150</v>
      </c>
      <c r="C21" s="138">
        <f t="shared" si="20"/>
        <v>453.75000000000006</v>
      </c>
      <c r="D21" s="138">
        <f t="shared" si="20"/>
        <v>787.5</v>
      </c>
      <c r="E21" s="138">
        <f t="shared" si="20"/>
        <v>292.5</v>
      </c>
      <c r="F21" s="138">
        <f t="shared" si="20"/>
        <v>420.875</v>
      </c>
      <c r="G21" s="138">
        <f t="shared" si="20"/>
        <v>1687.5</v>
      </c>
      <c r="H21" s="138">
        <f t="shared" si="20"/>
        <v>181.5</v>
      </c>
      <c r="I21" s="138">
        <f t="shared" ref="I21" si="21">+(I19*I20)+(I16*I17)</f>
        <v>770</v>
      </c>
      <c r="J21" s="519"/>
      <c r="K21" s="138">
        <f>+(K19*K20)+(K16*K17)</f>
        <v>472.5</v>
      </c>
      <c r="L21" s="138">
        <f>+(L19*L20)+(L16*L17)</f>
        <v>770</v>
      </c>
      <c r="M21" s="138">
        <f t="shared" ref="M21" si="22">+(M19*M20)+(M16*M17)</f>
        <v>371.25</v>
      </c>
      <c r="N21" s="138">
        <f>+(N19*N20)+(N16*N17)</f>
        <v>300</v>
      </c>
      <c r="O21" s="138">
        <f>+(O19*O20)+(O16*O17)</f>
        <v>280.5</v>
      </c>
      <c r="P21" s="138">
        <f>+(P19*P20)+(P16*P17)</f>
        <v>147</v>
      </c>
      <c r="Q21" s="138">
        <f t="shared" ref="Q21" si="23">+(Q19*Q20)+(Q16*Q17)</f>
        <v>1293.75</v>
      </c>
      <c r="R21" s="519"/>
      <c r="S21" s="138">
        <f>+(S19*S20)+(S16*S17)</f>
        <v>227.5</v>
      </c>
      <c r="T21" s="138">
        <f>+(T19*T20)+(T16*T17)</f>
        <v>440</v>
      </c>
      <c r="U21" s="138">
        <f t="shared" ref="U21" si="24">+(U19*U20)+(U16*U17)</f>
        <v>1968.75</v>
      </c>
      <c r="V21" s="138">
        <f>+(V19*V20)+(V16*V17)</f>
        <v>315</v>
      </c>
      <c r="W21" s="138">
        <f>+(W19*W20)+(W16*W17)</f>
        <v>375</v>
      </c>
      <c r="X21" s="138">
        <f>+(X19*X20)+(X16*X17)</f>
        <v>182</v>
      </c>
      <c r="Y21" s="519"/>
      <c r="Z21" s="140"/>
      <c r="AA21" s="141"/>
      <c r="AB21" s="141"/>
      <c r="AC21" s="141"/>
      <c r="AD21" s="79"/>
      <c r="AE21" s="141"/>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c r="CT21" s="142"/>
      <c r="CU21" s="142"/>
      <c r="CV21" s="142"/>
      <c r="CW21" s="142"/>
      <c r="CX21" s="142"/>
      <c r="CY21" s="142"/>
      <c r="CZ21" s="142"/>
      <c r="DA21" s="142"/>
      <c r="DB21" s="142"/>
      <c r="DC21" s="142"/>
      <c r="DD21" s="142"/>
      <c r="DE21" s="142"/>
      <c r="DF21" s="142"/>
      <c r="DG21" s="142"/>
      <c r="DH21" s="142"/>
      <c r="DI21" s="142"/>
      <c r="DJ21" s="142"/>
      <c r="DK21" s="142"/>
      <c r="DL21" s="142"/>
      <c r="DM21" s="142"/>
      <c r="DN21" s="142"/>
      <c r="DO21" s="142"/>
      <c r="DP21" s="142"/>
      <c r="DQ21" s="142"/>
      <c r="DR21" s="142"/>
      <c r="DS21" s="142"/>
      <c r="DT21" s="142"/>
      <c r="DU21" s="142"/>
      <c r="DV21" s="142"/>
      <c r="DW21" s="142"/>
      <c r="DX21" s="142"/>
      <c r="DY21" s="142"/>
      <c r="DZ21" s="142"/>
      <c r="EA21" s="142"/>
      <c r="EB21" s="142"/>
    </row>
    <row r="22" spans="1:132">
      <c r="A22" s="108" t="s">
        <v>205</v>
      </c>
      <c r="B22" s="144">
        <f t="shared" ref="B22:H22" si="25">+IF(B21=0,0,B21/(B16+B19))</f>
        <v>2.5</v>
      </c>
      <c r="C22" s="145">
        <f t="shared" si="25"/>
        <v>4.125</v>
      </c>
      <c r="D22" s="145">
        <f t="shared" si="25"/>
        <v>7.5</v>
      </c>
      <c r="E22" s="145">
        <f t="shared" si="25"/>
        <v>4.5</v>
      </c>
      <c r="F22" s="145">
        <f t="shared" si="25"/>
        <v>4.625</v>
      </c>
      <c r="G22" s="145">
        <f t="shared" si="25"/>
        <v>7.5</v>
      </c>
      <c r="H22" s="145">
        <f t="shared" si="25"/>
        <v>4.125</v>
      </c>
      <c r="I22" s="145">
        <f t="shared" ref="I22" si="26">+IF(I21=0,0,I21/(I16+I19))</f>
        <v>5.5</v>
      </c>
      <c r="J22" s="520"/>
      <c r="K22" s="145">
        <f>+IF(K21=0,0,K21/(K16+K19))</f>
        <v>3.5</v>
      </c>
      <c r="L22" s="145">
        <f>+IF(L21=0,0,L21/(L16+L19))</f>
        <v>5.5</v>
      </c>
      <c r="M22" s="145">
        <f t="shared" ref="M22" si="27">+IF(M21=0,0,M21/(M16+M19))</f>
        <v>4.5</v>
      </c>
      <c r="N22" s="145">
        <f>+IF(N21=0,0,N21/(N16+N19))</f>
        <v>2.5</v>
      </c>
      <c r="O22" s="145">
        <f>+IF(O21=0,0,O21/(O16+O19))</f>
        <v>4.25</v>
      </c>
      <c r="P22" s="145">
        <f>+IF(P21=0,0,P21/(P16+P19))</f>
        <v>3.5</v>
      </c>
      <c r="Q22" s="145">
        <f t="shared" ref="Q22" si="28">+IF(Q21=0,0,Q21/(Q16+Q19))</f>
        <v>7.5</v>
      </c>
      <c r="R22" s="520"/>
      <c r="S22" s="145">
        <f>+IF(S21=0,0,S21/(S16+S19))</f>
        <v>4.375</v>
      </c>
      <c r="T22" s="145">
        <f>+IF(T21=0,0,T21/(T16+T19))</f>
        <v>4</v>
      </c>
      <c r="U22" s="145">
        <f t="shared" ref="U22" si="29">+IF(U21=0,0,U21/(U16+U19))</f>
        <v>7.5</v>
      </c>
      <c r="V22" s="145">
        <f>+IF(V21=0,0,V21/(V16+V19))</f>
        <v>4.5</v>
      </c>
      <c r="W22" s="145">
        <f>+IF(W21=0,0,W21/(W16+W19))</f>
        <v>2.5</v>
      </c>
      <c r="X22" s="145">
        <f>+IF(X21=0,0,X21/(X16+X19))</f>
        <v>3.5</v>
      </c>
      <c r="Y22" s="520"/>
      <c r="Z22" s="147"/>
      <c r="AA22" s="148"/>
      <c r="AB22" s="148"/>
      <c r="AC22" s="148"/>
      <c r="AD22" s="79"/>
      <c r="AE22" s="148"/>
    </row>
    <row r="23" spans="1:132">
      <c r="A23" s="169" t="s">
        <v>206</v>
      </c>
      <c r="B23" s="492">
        <v>2</v>
      </c>
      <c r="C23" s="493">
        <v>1</v>
      </c>
      <c r="D23" s="493">
        <v>1</v>
      </c>
      <c r="E23" s="493">
        <v>1</v>
      </c>
      <c r="F23" s="493">
        <v>1</v>
      </c>
      <c r="G23" s="493">
        <v>1</v>
      </c>
      <c r="H23" s="493">
        <v>2</v>
      </c>
      <c r="I23" s="493">
        <v>3</v>
      </c>
      <c r="J23" s="521"/>
      <c r="K23" s="493">
        <v>1</v>
      </c>
      <c r="L23" s="493">
        <v>2</v>
      </c>
      <c r="M23" s="493">
        <v>1</v>
      </c>
      <c r="N23" s="493">
        <v>2</v>
      </c>
      <c r="O23" s="493">
        <v>1</v>
      </c>
      <c r="P23" s="493">
        <v>1</v>
      </c>
      <c r="Q23" s="493">
        <v>1</v>
      </c>
      <c r="R23" s="521"/>
      <c r="S23" s="493">
        <v>1</v>
      </c>
      <c r="T23" s="493">
        <v>2</v>
      </c>
      <c r="U23" s="493">
        <v>1</v>
      </c>
      <c r="V23" s="493">
        <v>1</v>
      </c>
      <c r="W23" s="493">
        <v>2</v>
      </c>
      <c r="X23" s="493">
        <v>2</v>
      </c>
      <c r="Y23" s="521"/>
      <c r="Z23" s="494"/>
      <c r="AA23" s="101">
        <f>SUM(B23:I23,K23:Q23,S23:X23)</f>
        <v>30</v>
      </c>
      <c r="AB23" s="148"/>
      <c r="AC23" s="148"/>
      <c r="AD23" s="79"/>
      <c r="AE23" s="148"/>
    </row>
    <row r="24" spans="1:132">
      <c r="A24" s="89" t="s">
        <v>207</v>
      </c>
      <c r="B24" s="169">
        <f t="shared" ref="B24:H24" si="30">B23*(B19+B16)</f>
        <v>120</v>
      </c>
      <c r="C24" s="155">
        <f t="shared" si="30"/>
        <v>110.00000000000001</v>
      </c>
      <c r="D24" s="155">
        <f t="shared" si="30"/>
        <v>105</v>
      </c>
      <c r="E24" s="155">
        <f t="shared" si="30"/>
        <v>65</v>
      </c>
      <c r="F24" s="154">
        <f t="shared" si="30"/>
        <v>91</v>
      </c>
      <c r="G24" s="155">
        <f t="shared" si="30"/>
        <v>225</v>
      </c>
      <c r="H24" s="155">
        <f t="shared" si="30"/>
        <v>88</v>
      </c>
      <c r="I24" s="154">
        <f t="shared" ref="I24" si="31">I23*(I19+I16)</f>
        <v>420</v>
      </c>
      <c r="J24" s="522"/>
      <c r="K24" s="154">
        <f>K23*(K19+K16)</f>
        <v>135</v>
      </c>
      <c r="L24" s="154">
        <f>L23*(L19+L16)</f>
        <v>280</v>
      </c>
      <c r="M24" s="154">
        <f t="shared" ref="M24" si="32">M23*(M19+M16)</f>
        <v>82.5</v>
      </c>
      <c r="N24" s="154">
        <f>N23*(N19+N16)</f>
        <v>240</v>
      </c>
      <c r="O24" s="154">
        <f>O23*(O19+O16)</f>
        <v>66</v>
      </c>
      <c r="P24" s="154">
        <f>P23*(P19+P16)</f>
        <v>42</v>
      </c>
      <c r="Q24" s="154">
        <f t="shared" ref="Q24" si="33">Q23*(Q19+Q16)</f>
        <v>172.5</v>
      </c>
      <c r="R24" s="336"/>
      <c r="S24" s="155">
        <f>S23*(S19+S16)</f>
        <v>52</v>
      </c>
      <c r="T24" s="154">
        <f>T23*(T19+T16)</f>
        <v>220</v>
      </c>
      <c r="U24" s="155">
        <f t="shared" ref="U24" si="34">U23*(U19+U16)</f>
        <v>262.5</v>
      </c>
      <c r="V24" s="154">
        <f>V23*(V19+V16)</f>
        <v>70</v>
      </c>
      <c r="W24" s="155">
        <f>W23*(W19+W16)</f>
        <v>300</v>
      </c>
      <c r="X24" s="154">
        <f>X23*(X19+X16)</f>
        <v>104</v>
      </c>
      <c r="Y24" s="336"/>
      <c r="Z24" s="158"/>
      <c r="AA24" s="101">
        <f>SUM(B24:I24,K24:Q24,S24:X24)</f>
        <v>3250.5</v>
      </c>
      <c r="AB24" s="112">
        <f>SUM(C24:AA24)</f>
        <v>6381</v>
      </c>
      <c r="AC24" s="159"/>
      <c r="AD24" s="79"/>
      <c r="AE24" s="159"/>
    </row>
    <row r="25" spans="1:132">
      <c r="A25" s="89"/>
      <c r="B25" s="156"/>
      <c r="C25" s="155"/>
      <c r="D25" s="155"/>
      <c r="E25" s="155"/>
      <c r="F25" s="155"/>
      <c r="G25" s="155"/>
      <c r="H25" s="155"/>
      <c r="I25" s="155"/>
      <c r="J25" s="522"/>
      <c r="K25" s="155"/>
      <c r="L25" s="155"/>
      <c r="M25" s="155"/>
      <c r="N25" s="155"/>
      <c r="O25" s="155"/>
      <c r="P25" s="155"/>
      <c r="Q25" s="155"/>
      <c r="R25" s="522"/>
      <c r="S25" s="155"/>
      <c r="T25" s="155"/>
      <c r="U25" s="155"/>
      <c r="V25" s="155"/>
      <c r="W25" s="155"/>
      <c r="X25" s="155"/>
      <c r="Y25" s="522"/>
      <c r="Z25" s="158"/>
      <c r="AA25" s="102"/>
      <c r="AB25" s="102"/>
      <c r="AC25" s="159"/>
      <c r="AD25" s="79"/>
      <c r="AE25" s="159"/>
    </row>
    <row r="26" spans="1:132">
      <c r="A26" s="160" t="s">
        <v>208</v>
      </c>
      <c r="B26" s="161">
        <f t="shared" ref="B26:H26" si="35">B24*B22</f>
        <v>300</v>
      </c>
      <c r="C26" s="162">
        <f t="shared" si="35"/>
        <v>453.75000000000006</v>
      </c>
      <c r="D26" s="162">
        <f t="shared" si="35"/>
        <v>787.5</v>
      </c>
      <c r="E26" s="162">
        <f t="shared" si="35"/>
        <v>292.5</v>
      </c>
      <c r="F26" s="162">
        <f t="shared" si="35"/>
        <v>420.875</v>
      </c>
      <c r="G26" s="162">
        <f t="shared" si="35"/>
        <v>1687.5</v>
      </c>
      <c r="H26" s="162">
        <f t="shared" si="35"/>
        <v>363</v>
      </c>
      <c r="I26" s="162">
        <f t="shared" ref="I26" si="36">I24*I22</f>
        <v>2310</v>
      </c>
      <c r="J26" s="523"/>
      <c r="K26" s="162">
        <f>K24*K22</f>
        <v>472.5</v>
      </c>
      <c r="L26" s="162">
        <f>L24*L22</f>
        <v>1540</v>
      </c>
      <c r="M26" s="162">
        <f t="shared" ref="M26" si="37">M24*M22</f>
        <v>371.25</v>
      </c>
      <c r="N26" s="162">
        <f>N24*N22</f>
        <v>600</v>
      </c>
      <c r="O26" s="162">
        <f>O24*O22</f>
        <v>280.5</v>
      </c>
      <c r="P26" s="162">
        <f>P24*P22</f>
        <v>147</v>
      </c>
      <c r="Q26" s="162">
        <f t="shared" ref="Q26" si="38">Q24*Q22</f>
        <v>1293.75</v>
      </c>
      <c r="R26" s="523"/>
      <c r="S26" s="162">
        <f>S24*S22</f>
        <v>227.5</v>
      </c>
      <c r="T26" s="162">
        <f>T24*T22</f>
        <v>880</v>
      </c>
      <c r="U26" s="162">
        <f t="shared" ref="U26" si="39">U24*U22</f>
        <v>1968.75</v>
      </c>
      <c r="V26" s="162">
        <f>V24*V22</f>
        <v>315</v>
      </c>
      <c r="W26" s="162">
        <f>W24*W22</f>
        <v>750</v>
      </c>
      <c r="X26" s="162">
        <f>X24*X22</f>
        <v>364</v>
      </c>
      <c r="Y26" s="523"/>
      <c r="Z26" s="164"/>
      <c r="AA26" s="165"/>
      <c r="AB26" s="166">
        <f>SUM(C26:AA26)</f>
        <v>15525.375</v>
      </c>
      <c r="AC26" s="302"/>
      <c r="AD26" s="79"/>
      <c r="AE26" s="159"/>
    </row>
    <row r="27" spans="1:132">
      <c r="A27" s="160" t="s">
        <v>209</v>
      </c>
      <c r="B27" s="156">
        <f>B66+B67</f>
        <v>-9.6</v>
      </c>
      <c r="C27" s="155">
        <f>C66+C67</f>
        <v>-14.520000000000003</v>
      </c>
      <c r="D27" s="155">
        <f>D66+D67</f>
        <v>-25.2</v>
      </c>
      <c r="E27" s="155">
        <f>E66+E67</f>
        <v>-9.36</v>
      </c>
      <c r="F27" s="155">
        <f>F66+F67</f>
        <v>-13.468</v>
      </c>
      <c r="G27" s="155">
        <f t="shared" ref="G27" si="40">G66+G67</f>
        <v>-54</v>
      </c>
      <c r="H27" s="155">
        <f>H66+H67</f>
        <v>-11.616</v>
      </c>
      <c r="I27" s="155">
        <f t="shared" ref="I27" si="41">I66+I67</f>
        <v>-73.92</v>
      </c>
      <c r="J27" s="522"/>
      <c r="K27" s="155">
        <f>K66+K67</f>
        <v>-15.12</v>
      </c>
      <c r="L27" s="155">
        <f>L66+L67</f>
        <v>-49.28</v>
      </c>
      <c r="M27" s="155">
        <f t="shared" ref="M27" si="42">M66+M67</f>
        <v>-11.879999999999999</v>
      </c>
      <c r="N27" s="155">
        <f>N66+N67</f>
        <v>-19.2</v>
      </c>
      <c r="O27" s="155">
        <f>O66+O67</f>
        <v>-8.9759999999999991</v>
      </c>
      <c r="P27" s="155">
        <f>P66+P67</f>
        <v>-4.7039999999999997</v>
      </c>
      <c r="Q27" s="155">
        <f t="shared" ref="Q27:U27" si="43">Q66+Q67</f>
        <v>-41.4</v>
      </c>
      <c r="R27" s="522"/>
      <c r="S27" s="155">
        <f>S66+S67</f>
        <v>-7.2799999999999994</v>
      </c>
      <c r="T27" s="155">
        <f>T66+T67</f>
        <v>-28.159999999999997</v>
      </c>
      <c r="U27" s="155">
        <f t="shared" si="43"/>
        <v>-63</v>
      </c>
      <c r="V27" s="155">
        <f>V66+V67</f>
        <v>-10.079999999999998</v>
      </c>
      <c r="W27" s="155">
        <f>W66+W67</f>
        <v>-24</v>
      </c>
      <c r="X27" s="155">
        <f>X66+X67</f>
        <v>-11.648</v>
      </c>
      <c r="Y27" s="522"/>
      <c r="Z27" s="158"/>
      <c r="AA27" s="102"/>
      <c r="AB27" s="112"/>
      <c r="AC27" s="302"/>
      <c r="AD27" s="79"/>
      <c r="AE27" s="159"/>
    </row>
    <row r="28" spans="1:132">
      <c r="A28" s="160" t="s">
        <v>210</v>
      </c>
      <c r="B28" s="156">
        <f t="shared" ref="B28:H28" si="44">-B26/6</f>
        <v>-50</v>
      </c>
      <c r="C28" s="155">
        <f t="shared" si="44"/>
        <v>-75.625000000000014</v>
      </c>
      <c r="D28" s="155">
        <f t="shared" si="44"/>
        <v>-131.25</v>
      </c>
      <c r="E28" s="155">
        <f t="shared" si="44"/>
        <v>-48.75</v>
      </c>
      <c r="F28" s="155">
        <f t="shared" si="44"/>
        <v>-70.145833333333329</v>
      </c>
      <c r="G28" s="155">
        <f t="shared" si="44"/>
        <v>-281.25</v>
      </c>
      <c r="H28" s="155">
        <f t="shared" si="44"/>
        <v>-60.5</v>
      </c>
      <c r="I28" s="155">
        <f t="shared" ref="I28" si="45">-I26/6</f>
        <v>-385</v>
      </c>
      <c r="J28" s="522"/>
      <c r="K28" s="155">
        <f>-K26/6</f>
        <v>-78.75</v>
      </c>
      <c r="L28" s="155">
        <f>-L26/6</f>
        <v>-256.66666666666669</v>
      </c>
      <c r="M28" s="155">
        <f t="shared" ref="M28" si="46">-M26/6</f>
        <v>-61.875</v>
      </c>
      <c r="N28" s="155">
        <f>-N26/6</f>
        <v>-100</v>
      </c>
      <c r="O28" s="155">
        <f>-O26/6</f>
        <v>-46.75</v>
      </c>
      <c r="P28" s="155">
        <f>-P26/6</f>
        <v>-24.5</v>
      </c>
      <c r="Q28" s="155">
        <f t="shared" ref="Q28" si="47">-Q26/6</f>
        <v>-215.625</v>
      </c>
      <c r="R28" s="522"/>
      <c r="S28" s="155">
        <f>-S26/6</f>
        <v>-37.916666666666664</v>
      </c>
      <c r="T28" s="155">
        <f>-T26/6</f>
        <v>-146.66666666666666</v>
      </c>
      <c r="U28" s="155">
        <f t="shared" ref="U28" si="48">-U26/6</f>
        <v>-328.125</v>
      </c>
      <c r="V28" s="155">
        <f>-V26/6</f>
        <v>-52.5</v>
      </c>
      <c r="W28" s="155">
        <f>-W26/6</f>
        <v>-125</v>
      </c>
      <c r="X28" s="155">
        <f>-X26/6</f>
        <v>-60.666666666666664</v>
      </c>
      <c r="Y28" s="522"/>
      <c r="Z28" s="158"/>
      <c r="AA28" s="102"/>
      <c r="AB28" s="112">
        <f>SUM(C28:AA28)</f>
        <v>-2587.5625</v>
      </c>
      <c r="AC28" s="302"/>
      <c r="AD28" s="79"/>
      <c r="AE28" s="159"/>
    </row>
    <row r="29" spans="1:132" s="175" customFormat="1">
      <c r="A29" s="311" t="s">
        <v>211</v>
      </c>
      <c r="B29" s="312">
        <f t="shared" ref="B29:H29" si="49">+B26+B27+B28</f>
        <v>240.39999999999998</v>
      </c>
      <c r="C29" s="313">
        <f t="shared" si="49"/>
        <v>363.60500000000008</v>
      </c>
      <c r="D29" s="313">
        <f t="shared" si="49"/>
        <v>631.04999999999995</v>
      </c>
      <c r="E29" s="313">
        <f t="shared" si="49"/>
        <v>234.39</v>
      </c>
      <c r="F29" s="313">
        <f t="shared" si="49"/>
        <v>337.26116666666667</v>
      </c>
      <c r="G29" s="313">
        <f t="shared" si="49"/>
        <v>1352.25</v>
      </c>
      <c r="H29" s="313">
        <f t="shared" si="49"/>
        <v>290.88400000000001</v>
      </c>
      <c r="I29" s="313">
        <f t="shared" ref="I29" si="50">+I26+I27+I28</f>
        <v>1851.08</v>
      </c>
      <c r="J29" s="524">
        <f>+J26+J27+J28</f>
        <v>0</v>
      </c>
      <c r="K29" s="313">
        <f>+K26+K27+K28</f>
        <v>378.63</v>
      </c>
      <c r="L29" s="313">
        <f>+L26+L27+L28</f>
        <v>1234.0533333333333</v>
      </c>
      <c r="M29" s="313">
        <f t="shared" ref="M29" si="51">+M26+M27+M28</f>
        <v>297.495</v>
      </c>
      <c r="N29" s="313">
        <f>+N26+N27+N28</f>
        <v>480.79999999999995</v>
      </c>
      <c r="O29" s="313">
        <f>+O26+O27+O28</f>
        <v>224.774</v>
      </c>
      <c r="P29" s="313">
        <f>+P26+P27+P28</f>
        <v>117.79599999999999</v>
      </c>
      <c r="Q29" s="313">
        <f t="shared" ref="Q29" si="52">+Q26+Q27+Q28</f>
        <v>1036.7249999999999</v>
      </c>
      <c r="R29" s="524"/>
      <c r="S29" s="313">
        <f>+S26+S27+S28</f>
        <v>182.30333333333334</v>
      </c>
      <c r="T29" s="313">
        <f>+T26+T27+T28</f>
        <v>705.1733333333334</v>
      </c>
      <c r="U29" s="313">
        <f t="shared" ref="U29:Y29" si="53">+U26+U27+U28</f>
        <v>1577.625</v>
      </c>
      <c r="V29" s="313">
        <f>+V26+V27+V28</f>
        <v>252.42000000000002</v>
      </c>
      <c r="W29" s="313">
        <f>+W26+W27+W28</f>
        <v>601</v>
      </c>
      <c r="X29" s="313">
        <f>+X26+X27+X28</f>
        <v>291.68533333333329</v>
      </c>
      <c r="Y29" s="524">
        <f t="shared" si="53"/>
        <v>0</v>
      </c>
      <c r="Z29" s="315"/>
      <c r="AA29" s="243"/>
      <c r="AB29" s="243">
        <f>SUM(AB26:AB28)</f>
        <v>12937.8125</v>
      </c>
      <c r="AC29" s="307">
        <f>Summary!O21</f>
        <v>13350</v>
      </c>
      <c r="AD29" s="308">
        <f>AB29-AC29</f>
        <v>-412.1875</v>
      </c>
      <c r="AE29" s="338"/>
    </row>
    <row r="30" spans="1:132">
      <c r="A30" s="167" t="s">
        <v>212</v>
      </c>
      <c r="B30" s="156"/>
      <c r="C30" s="155"/>
      <c r="D30" s="155"/>
      <c r="E30" s="155"/>
      <c r="F30" s="155"/>
      <c r="G30" s="155"/>
      <c r="H30" s="155"/>
      <c r="I30" s="155"/>
      <c r="J30" s="522"/>
      <c r="K30" s="155"/>
      <c r="L30" s="155"/>
      <c r="M30" s="155"/>
      <c r="N30" s="155"/>
      <c r="O30" s="155"/>
      <c r="P30" s="155"/>
      <c r="Q30" s="155"/>
      <c r="R30" s="522"/>
      <c r="S30" s="155"/>
      <c r="T30" s="155"/>
      <c r="U30" s="155"/>
      <c r="V30" s="155"/>
      <c r="W30" s="155"/>
      <c r="X30" s="155"/>
      <c r="Y30" s="522"/>
      <c r="Z30" s="158"/>
      <c r="AA30" s="102"/>
      <c r="AB30" s="112"/>
      <c r="AC30" s="301"/>
      <c r="AD30" s="306"/>
      <c r="AE30" s="159"/>
    </row>
    <row r="31" spans="1:132" s="175" customFormat="1">
      <c r="A31" s="311" t="s">
        <v>213</v>
      </c>
      <c r="B31" s="311">
        <v>0</v>
      </c>
      <c r="C31" s="318">
        <v>250</v>
      </c>
      <c r="D31" s="318">
        <v>2000</v>
      </c>
      <c r="E31" s="318">
        <v>850</v>
      </c>
      <c r="F31" s="318">
        <v>1000</v>
      </c>
      <c r="G31" s="318">
        <v>2200</v>
      </c>
      <c r="H31" s="318">
        <v>1000</v>
      </c>
      <c r="I31" s="318">
        <v>4500</v>
      </c>
      <c r="J31" s="525"/>
      <c r="K31" s="318">
        <v>250</v>
      </c>
      <c r="L31" s="318">
        <v>4500</v>
      </c>
      <c r="M31" s="318">
        <v>1500</v>
      </c>
      <c r="N31" s="318">
        <v>0</v>
      </c>
      <c r="O31" s="318">
        <v>850</v>
      </c>
      <c r="P31" s="318">
        <v>1000</v>
      </c>
      <c r="Q31" s="318">
        <v>2200</v>
      </c>
      <c r="R31" s="525"/>
      <c r="S31" s="318">
        <v>1500</v>
      </c>
      <c r="T31" s="318">
        <v>500</v>
      </c>
      <c r="U31" s="318">
        <v>2200</v>
      </c>
      <c r="V31" s="318">
        <v>850</v>
      </c>
      <c r="W31" s="318">
        <v>0</v>
      </c>
      <c r="X31" s="318">
        <v>1000</v>
      </c>
      <c r="Y31" s="525"/>
      <c r="Z31" s="320"/>
      <c r="AA31" s="244"/>
      <c r="AB31" s="244">
        <f>SUM(C31:AA31)</f>
        <v>28150</v>
      </c>
      <c r="AC31" s="309">
        <f>Summary!B21</f>
        <v>40800</v>
      </c>
      <c r="AD31" s="316">
        <f>SUM(AC31-AB31)</f>
        <v>12650</v>
      </c>
      <c r="AE31" s="339"/>
    </row>
    <row r="32" spans="1:132">
      <c r="A32" s="169" t="s">
        <v>214</v>
      </c>
      <c r="B32" s="156">
        <f t="shared" ref="B32:H32" si="54">+B69</f>
        <v>0</v>
      </c>
      <c r="C32" s="155">
        <f t="shared" si="54"/>
        <v>0</v>
      </c>
      <c r="D32" s="155">
        <f t="shared" si="54"/>
        <v>0</v>
      </c>
      <c r="E32" s="155">
        <f t="shared" si="54"/>
        <v>0</v>
      </c>
      <c r="F32" s="155">
        <f t="shared" si="54"/>
        <v>0</v>
      </c>
      <c r="G32" s="155">
        <f t="shared" si="54"/>
        <v>0</v>
      </c>
      <c r="H32" s="155">
        <f t="shared" si="54"/>
        <v>0</v>
      </c>
      <c r="I32" s="155">
        <f t="shared" ref="I32" si="55">+I69</f>
        <v>0</v>
      </c>
      <c r="J32" s="522"/>
      <c r="K32" s="155">
        <f>+K69</f>
        <v>0</v>
      </c>
      <c r="L32" s="155">
        <f>+L69</f>
        <v>0</v>
      </c>
      <c r="M32" s="155">
        <f t="shared" ref="M32" si="56">+M69</f>
        <v>0</v>
      </c>
      <c r="N32" s="155">
        <f>+N69</f>
        <v>0</v>
      </c>
      <c r="O32" s="155">
        <f>+O69</f>
        <v>0</v>
      </c>
      <c r="P32" s="155">
        <f>+P69</f>
        <v>0</v>
      </c>
      <c r="Q32" s="155">
        <f t="shared" ref="Q32" si="57">+Q69</f>
        <v>0</v>
      </c>
      <c r="R32" s="522"/>
      <c r="S32" s="155">
        <f>+S69</f>
        <v>0</v>
      </c>
      <c r="T32" s="155">
        <f>+T69</f>
        <v>0</v>
      </c>
      <c r="U32" s="155">
        <f t="shared" ref="U32" si="58">+U69</f>
        <v>0</v>
      </c>
      <c r="V32" s="155">
        <f>+V69</f>
        <v>0</v>
      </c>
      <c r="W32" s="155">
        <f>+W69</f>
        <v>0</v>
      </c>
      <c r="X32" s="155">
        <f>+X69</f>
        <v>0</v>
      </c>
      <c r="Y32" s="522"/>
      <c r="Z32" s="158"/>
      <c r="AA32" s="102"/>
      <c r="AB32" s="112">
        <f>SUM(C32:AA32)</f>
        <v>0</v>
      </c>
      <c r="AC32" s="302"/>
      <c r="AD32" s="305">
        <f>SUM(AC32-AB32)</f>
        <v>0</v>
      </c>
      <c r="AE32" s="159"/>
    </row>
    <row r="33" spans="1:31">
      <c r="A33" s="169"/>
      <c r="B33" s="156"/>
      <c r="C33" s="155"/>
      <c r="D33" s="155"/>
      <c r="E33" s="155"/>
      <c r="F33" s="155"/>
      <c r="G33" s="155"/>
      <c r="H33" s="155"/>
      <c r="I33" s="155"/>
      <c r="J33" s="522"/>
      <c r="K33" s="155"/>
      <c r="L33" s="155"/>
      <c r="M33" s="155"/>
      <c r="N33" s="155"/>
      <c r="O33" s="155"/>
      <c r="P33" s="155"/>
      <c r="Q33" s="155"/>
      <c r="R33" s="522"/>
      <c r="S33" s="155"/>
      <c r="T33" s="155"/>
      <c r="U33" s="155"/>
      <c r="V33" s="155"/>
      <c r="W33" s="155"/>
      <c r="X33" s="155"/>
      <c r="Y33" s="522"/>
      <c r="Z33" s="158"/>
      <c r="AA33" s="102"/>
      <c r="AB33" s="112"/>
      <c r="AC33" s="302"/>
      <c r="AD33" s="305"/>
      <c r="AE33" s="159"/>
    </row>
    <row r="34" spans="1:31">
      <c r="A34" s="223" t="str">
        <f>'Area Festivals'!A99</f>
        <v>Venue Hire (per venue)</v>
      </c>
      <c r="B34" s="169">
        <v>0</v>
      </c>
      <c r="C34" s="154">
        <v>0</v>
      </c>
      <c r="D34" s="154">
        <v>0</v>
      </c>
      <c r="E34" s="154">
        <v>0</v>
      </c>
      <c r="F34" s="154">
        <v>0</v>
      </c>
      <c r="G34" s="154">
        <v>0</v>
      </c>
      <c r="H34" s="154">
        <v>0</v>
      </c>
      <c r="I34" s="154">
        <v>0</v>
      </c>
      <c r="J34" s="336">
        <v>0</v>
      </c>
      <c r="K34" s="154">
        <v>0</v>
      </c>
      <c r="L34" s="154">
        <v>0</v>
      </c>
      <c r="M34" s="154">
        <v>0</v>
      </c>
      <c r="N34" s="154">
        <v>0</v>
      </c>
      <c r="O34" s="154">
        <v>0</v>
      </c>
      <c r="P34" s="154">
        <v>0</v>
      </c>
      <c r="Q34" s="154">
        <v>0</v>
      </c>
      <c r="R34" s="336">
        <v>0</v>
      </c>
      <c r="S34" s="154">
        <v>0</v>
      </c>
      <c r="T34" s="154">
        <v>0</v>
      </c>
      <c r="U34" s="154">
        <v>0</v>
      </c>
      <c r="V34" s="154">
        <v>0</v>
      </c>
      <c r="W34" s="154">
        <v>0</v>
      </c>
      <c r="X34" s="154">
        <v>0</v>
      </c>
      <c r="Y34" s="336">
        <v>0</v>
      </c>
      <c r="Z34" s="323"/>
      <c r="AA34" s="102"/>
      <c r="AB34" s="112">
        <f t="shared" ref="AB34:AB39" si="59">SUM(C34:AA34)</f>
        <v>0</v>
      </c>
      <c r="AC34" s="302">
        <f>'Area Festivals'!L99</f>
        <v>2500</v>
      </c>
      <c r="AD34" s="305">
        <f t="shared" ref="AD34:AD39" si="60">SUM(AC34-AB34)</f>
        <v>2500</v>
      </c>
      <c r="AE34" s="159"/>
    </row>
    <row r="35" spans="1:31">
      <c r="A35" s="223" t="str">
        <f>'Area Festivals'!A100</f>
        <v xml:space="preserve">Venue Technical Hires  </v>
      </c>
      <c r="B35" s="169">
        <v>0</v>
      </c>
      <c r="C35" s="154">
        <v>0</v>
      </c>
      <c r="D35" s="154">
        <v>0</v>
      </c>
      <c r="E35" s="154">
        <v>0</v>
      </c>
      <c r="F35" s="154">
        <v>0</v>
      </c>
      <c r="G35" s="154">
        <v>0</v>
      </c>
      <c r="H35" s="154">
        <v>0</v>
      </c>
      <c r="I35" s="154">
        <v>0</v>
      </c>
      <c r="J35" s="336">
        <v>0</v>
      </c>
      <c r="K35" s="154">
        <v>0</v>
      </c>
      <c r="L35" s="326">
        <v>0</v>
      </c>
      <c r="M35" s="326">
        <v>0</v>
      </c>
      <c r="N35" s="326">
        <v>0</v>
      </c>
      <c r="O35" s="154">
        <v>0</v>
      </c>
      <c r="P35" s="154">
        <v>0</v>
      </c>
      <c r="Q35" s="326">
        <v>0</v>
      </c>
      <c r="R35" s="336">
        <v>0</v>
      </c>
      <c r="S35" s="326">
        <v>0</v>
      </c>
      <c r="T35" s="326">
        <v>0</v>
      </c>
      <c r="U35" s="326">
        <v>0</v>
      </c>
      <c r="V35" s="326">
        <v>0</v>
      </c>
      <c r="W35" s="154">
        <v>0</v>
      </c>
      <c r="X35" s="326">
        <v>0</v>
      </c>
      <c r="Y35" s="549">
        <v>0</v>
      </c>
      <c r="Z35" s="396">
        <v>0</v>
      </c>
      <c r="AA35" s="102"/>
      <c r="AB35" s="112">
        <f t="shared" si="59"/>
        <v>0</v>
      </c>
      <c r="AC35" s="302">
        <f>'Area Festivals'!L100</f>
        <v>7500</v>
      </c>
      <c r="AD35" s="305">
        <f t="shared" si="60"/>
        <v>7500</v>
      </c>
      <c r="AE35" s="159"/>
    </row>
    <row r="36" spans="1:31">
      <c r="A36" s="223" t="str">
        <f>'Area Festivals'!A101</f>
        <v>Dressing Room / Green Room Set Up / Artist Liaison</v>
      </c>
      <c r="B36" s="169">
        <v>0</v>
      </c>
      <c r="C36" s="154">
        <v>0</v>
      </c>
      <c r="D36" s="154">
        <v>0</v>
      </c>
      <c r="E36" s="154">
        <v>0</v>
      </c>
      <c r="F36" s="154">
        <v>0</v>
      </c>
      <c r="G36" s="154">
        <v>0</v>
      </c>
      <c r="H36" s="154">
        <v>0</v>
      </c>
      <c r="I36" s="154">
        <v>0</v>
      </c>
      <c r="J36" s="336">
        <v>0</v>
      </c>
      <c r="K36" s="154">
        <v>0</v>
      </c>
      <c r="L36" s="154">
        <v>0</v>
      </c>
      <c r="M36" s="154">
        <v>0</v>
      </c>
      <c r="N36" s="154">
        <v>0</v>
      </c>
      <c r="O36" s="154">
        <v>0</v>
      </c>
      <c r="P36" s="154">
        <v>0</v>
      </c>
      <c r="Q36" s="154">
        <v>0</v>
      </c>
      <c r="R36" s="336">
        <v>0</v>
      </c>
      <c r="S36" s="154">
        <v>0</v>
      </c>
      <c r="T36" s="154">
        <v>0</v>
      </c>
      <c r="U36" s="154">
        <v>0</v>
      </c>
      <c r="V36" s="154">
        <v>0</v>
      </c>
      <c r="W36" s="154">
        <v>0</v>
      </c>
      <c r="X36" s="154">
        <v>0</v>
      </c>
      <c r="Y36" s="336">
        <v>0</v>
      </c>
      <c r="Z36" s="323"/>
      <c r="AA36" s="102"/>
      <c r="AB36" s="112">
        <f t="shared" si="59"/>
        <v>0</v>
      </c>
      <c r="AC36" s="302">
        <f>'Area Festivals'!L101</f>
        <v>600</v>
      </c>
      <c r="AD36" s="305">
        <f t="shared" si="60"/>
        <v>600</v>
      </c>
      <c r="AE36" s="159"/>
    </row>
    <row r="37" spans="1:31">
      <c r="A37" s="169" t="str">
        <f>'Area Festivals'!A102</f>
        <v>Transport</v>
      </c>
      <c r="B37" s="169">
        <v>0</v>
      </c>
      <c r="C37" s="154">
        <v>0</v>
      </c>
      <c r="D37" s="154">
        <v>0</v>
      </c>
      <c r="E37" s="154">
        <v>0</v>
      </c>
      <c r="F37" s="154">
        <v>0</v>
      </c>
      <c r="G37" s="154">
        <v>0</v>
      </c>
      <c r="H37" s="154">
        <v>0</v>
      </c>
      <c r="I37" s="154">
        <v>0</v>
      </c>
      <c r="J37" s="336">
        <v>0</v>
      </c>
      <c r="K37" s="154">
        <v>0</v>
      </c>
      <c r="L37" s="154">
        <v>0</v>
      </c>
      <c r="M37" s="154">
        <v>0</v>
      </c>
      <c r="N37" s="154">
        <v>0</v>
      </c>
      <c r="O37" s="154">
        <v>0</v>
      </c>
      <c r="P37" s="154">
        <v>0</v>
      </c>
      <c r="Q37" s="154">
        <v>0</v>
      </c>
      <c r="R37" s="336">
        <v>0</v>
      </c>
      <c r="S37" s="154">
        <v>0</v>
      </c>
      <c r="T37" s="154">
        <v>0</v>
      </c>
      <c r="U37" s="154">
        <v>0</v>
      </c>
      <c r="V37" s="154">
        <v>0</v>
      </c>
      <c r="W37" s="154">
        <v>0</v>
      </c>
      <c r="X37" s="154">
        <v>0</v>
      </c>
      <c r="Y37" s="336">
        <v>0</v>
      </c>
      <c r="Z37" s="396">
        <v>0</v>
      </c>
      <c r="AA37" s="102"/>
      <c r="AB37" s="112">
        <f t="shared" si="59"/>
        <v>0</v>
      </c>
      <c r="AC37" s="302">
        <f>'Area Festivals'!L102</f>
        <v>2500</v>
      </c>
      <c r="AD37" s="305">
        <f t="shared" si="60"/>
        <v>2500</v>
      </c>
      <c r="AE37" s="159"/>
    </row>
    <row r="38" spans="1:31">
      <c r="A38" s="169" t="str">
        <f>'Area Festivals'!A103</f>
        <v>Duty of Care/First Aid</v>
      </c>
      <c r="B38" s="169">
        <v>0</v>
      </c>
      <c r="C38" s="154">
        <v>0</v>
      </c>
      <c r="D38" s="154">
        <v>0</v>
      </c>
      <c r="E38" s="154">
        <v>0</v>
      </c>
      <c r="F38" s="154">
        <v>0</v>
      </c>
      <c r="G38" s="154">
        <v>0</v>
      </c>
      <c r="H38" s="154">
        <v>0</v>
      </c>
      <c r="I38" s="154">
        <v>0</v>
      </c>
      <c r="J38" s="336">
        <v>600</v>
      </c>
      <c r="K38" s="154">
        <v>0</v>
      </c>
      <c r="L38" s="154">
        <v>0</v>
      </c>
      <c r="M38" s="154">
        <v>0</v>
      </c>
      <c r="N38" s="154">
        <v>0</v>
      </c>
      <c r="O38" s="154">
        <v>0</v>
      </c>
      <c r="P38" s="154">
        <v>0</v>
      </c>
      <c r="Q38" s="154">
        <v>0</v>
      </c>
      <c r="R38" s="336">
        <v>600</v>
      </c>
      <c r="S38" s="154">
        <v>0</v>
      </c>
      <c r="T38" s="154">
        <v>0</v>
      </c>
      <c r="U38" s="154">
        <v>0</v>
      </c>
      <c r="V38" s="154">
        <v>0</v>
      </c>
      <c r="W38" s="154">
        <v>0</v>
      </c>
      <c r="X38" s="154">
        <v>0</v>
      </c>
      <c r="Y38" s="336">
        <v>600</v>
      </c>
      <c r="Z38" s="323"/>
      <c r="AA38" s="102"/>
      <c r="AB38" s="112">
        <f t="shared" si="59"/>
        <v>1800</v>
      </c>
      <c r="AC38" s="302">
        <f>'Area Festivals'!L103</f>
        <v>1800</v>
      </c>
      <c r="AD38" s="305">
        <f t="shared" si="60"/>
        <v>0</v>
      </c>
      <c r="AE38" s="159"/>
    </row>
    <row r="39" spans="1:31">
      <c r="A39" s="169" t="str">
        <f>'Area Festivals'!A104</f>
        <v>Security</v>
      </c>
      <c r="B39" s="169">
        <v>0</v>
      </c>
      <c r="C39" s="154">
        <v>0</v>
      </c>
      <c r="D39" s="154">
        <v>0</v>
      </c>
      <c r="E39" s="154">
        <v>0</v>
      </c>
      <c r="F39" s="154">
        <v>0</v>
      </c>
      <c r="G39" s="154">
        <v>0</v>
      </c>
      <c r="H39" s="154">
        <v>0</v>
      </c>
      <c r="I39" s="154">
        <v>0</v>
      </c>
      <c r="J39" s="336">
        <v>0</v>
      </c>
      <c r="K39" s="154">
        <v>0</v>
      </c>
      <c r="L39" s="154">
        <v>0</v>
      </c>
      <c r="M39" s="154">
        <v>0</v>
      </c>
      <c r="N39" s="154">
        <v>0</v>
      </c>
      <c r="O39" s="154">
        <v>0</v>
      </c>
      <c r="P39" s="154">
        <v>0</v>
      </c>
      <c r="Q39" s="154">
        <v>0</v>
      </c>
      <c r="R39" s="336">
        <v>0</v>
      </c>
      <c r="S39" s="154">
        <v>0</v>
      </c>
      <c r="T39" s="154">
        <v>0</v>
      </c>
      <c r="U39" s="154">
        <v>0</v>
      </c>
      <c r="V39" s="154">
        <v>0</v>
      </c>
      <c r="W39" s="154">
        <v>0</v>
      </c>
      <c r="X39" s="154">
        <v>0</v>
      </c>
      <c r="Y39" s="336">
        <v>0</v>
      </c>
      <c r="Z39" s="323"/>
      <c r="AA39" s="102"/>
      <c r="AB39" s="112">
        <f t="shared" si="59"/>
        <v>0</v>
      </c>
      <c r="AC39" s="302">
        <f>'Area Festivals'!L104+'Area Festivals'!L127</f>
        <v>2000</v>
      </c>
      <c r="AD39" s="305">
        <f t="shared" si="60"/>
        <v>2000</v>
      </c>
      <c r="AE39" s="159"/>
    </row>
    <row r="40" spans="1:31">
      <c r="A40" s="169"/>
      <c r="B40" s="169"/>
      <c r="C40" s="154"/>
      <c r="D40" s="154"/>
      <c r="E40" s="154"/>
      <c r="F40" s="154"/>
      <c r="G40" s="154"/>
      <c r="H40" s="154"/>
      <c r="I40" s="154"/>
      <c r="J40" s="336"/>
      <c r="K40" s="154"/>
      <c r="L40" s="154"/>
      <c r="M40" s="154"/>
      <c r="N40" s="154"/>
      <c r="O40" s="154"/>
      <c r="P40" s="154"/>
      <c r="Q40" s="154"/>
      <c r="R40" s="336"/>
      <c r="S40" s="154"/>
      <c r="T40" s="154"/>
      <c r="U40" s="154"/>
      <c r="V40" s="154"/>
      <c r="W40" s="154"/>
      <c r="X40" s="154"/>
      <c r="Y40" s="336"/>
      <c r="Z40" s="323"/>
      <c r="AA40" s="102"/>
      <c r="AB40" s="112"/>
      <c r="AC40" s="302"/>
      <c r="AD40" s="305"/>
      <c r="AE40" s="159"/>
    </row>
    <row r="41" spans="1:31">
      <c r="A41" s="169" t="s">
        <v>215</v>
      </c>
      <c r="B41" s="169">
        <v>0</v>
      </c>
      <c r="C41" s="154">
        <v>0</v>
      </c>
      <c r="D41" s="154">
        <v>0</v>
      </c>
      <c r="E41" s="154">
        <v>0</v>
      </c>
      <c r="F41" s="154">
        <v>0</v>
      </c>
      <c r="G41" s="154">
        <v>0</v>
      </c>
      <c r="H41" s="154">
        <v>0</v>
      </c>
      <c r="I41" s="154">
        <v>0</v>
      </c>
      <c r="J41" s="336">
        <v>0</v>
      </c>
      <c r="K41" s="154">
        <v>0</v>
      </c>
      <c r="L41" s="154">
        <v>0</v>
      </c>
      <c r="M41" s="154">
        <v>0</v>
      </c>
      <c r="N41" s="154">
        <v>0</v>
      </c>
      <c r="O41" s="154">
        <v>0</v>
      </c>
      <c r="P41" s="154">
        <v>0</v>
      </c>
      <c r="Q41" s="154">
        <v>0</v>
      </c>
      <c r="R41" s="336">
        <v>0</v>
      </c>
      <c r="S41" s="154">
        <v>0</v>
      </c>
      <c r="T41" s="154">
        <v>0</v>
      </c>
      <c r="U41" s="154">
        <v>0</v>
      </c>
      <c r="V41" s="154">
        <v>0</v>
      </c>
      <c r="W41" s="154">
        <v>0</v>
      </c>
      <c r="X41" s="154">
        <v>0</v>
      </c>
      <c r="Y41" s="336">
        <v>0</v>
      </c>
      <c r="Z41" s="323">
        <v>0</v>
      </c>
      <c r="AA41" s="102"/>
      <c r="AB41" s="112">
        <f>SUM(C41:AA41)</f>
        <v>0</v>
      </c>
      <c r="AC41" s="302">
        <f>'Area Festivals'!L108+'Area Festivals'!L110</f>
        <v>3600</v>
      </c>
      <c r="AD41" s="305">
        <f>SUM(AC41-AB41)</f>
        <v>3600</v>
      </c>
      <c r="AE41" s="159"/>
    </row>
    <row r="42" spans="1:31">
      <c r="A42" s="169" t="str">
        <f>'Area Festivals'!A109</f>
        <v>Crew (x2)</v>
      </c>
      <c r="B42" s="169">
        <v>0</v>
      </c>
      <c r="C42" s="154">
        <v>0</v>
      </c>
      <c r="D42" s="154">
        <v>0</v>
      </c>
      <c r="E42" s="154">
        <v>0</v>
      </c>
      <c r="F42" s="154">
        <v>0</v>
      </c>
      <c r="G42" s="154">
        <v>0</v>
      </c>
      <c r="H42" s="154">
        <v>0</v>
      </c>
      <c r="I42" s="154">
        <v>0</v>
      </c>
      <c r="J42" s="336">
        <v>0</v>
      </c>
      <c r="K42" s="154">
        <v>0</v>
      </c>
      <c r="L42" s="154">
        <v>0</v>
      </c>
      <c r="M42" s="154">
        <v>0</v>
      </c>
      <c r="N42" s="154">
        <v>0</v>
      </c>
      <c r="O42" s="154">
        <v>0</v>
      </c>
      <c r="P42" s="154">
        <v>0</v>
      </c>
      <c r="Q42" s="154">
        <v>0</v>
      </c>
      <c r="R42" s="336">
        <v>0</v>
      </c>
      <c r="S42" s="154">
        <v>0</v>
      </c>
      <c r="T42" s="154">
        <v>0</v>
      </c>
      <c r="U42" s="154">
        <v>0</v>
      </c>
      <c r="V42" s="154">
        <v>0</v>
      </c>
      <c r="W42" s="154">
        <v>0</v>
      </c>
      <c r="X42" s="154">
        <v>0</v>
      </c>
      <c r="Y42" s="336">
        <v>0</v>
      </c>
      <c r="Z42" s="323">
        <v>0</v>
      </c>
      <c r="AA42" s="102"/>
      <c r="AB42" s="112">
        <f>SUM(C42:AA42)</f>
        <v>0</v>
      </c>
      <c r="AC42" s="302">
        <f>'Area Festivals'!L109</f>
        <v>3600</v>
      </c>
      <c r="AD42" s="305">
        <f>SUM(AC42-AB42)</f>
        <v>3600</v>
      </c>
      <c r="AE42" s="159"/>
    </row>
    <row r="43" spans="1:31">
      <c r="A43" s="169" t="s">
        <v>216</v>
      </c>
      <c r="B43" s="169">
        <f t="shared" ref="B43:H43" si="61">+B81</f>
        <v>0</v>
      </c>
      <c r="C43" s="154">
        <f t="shared" si="61"/>
        <v>0</v>
      </c>
      <c r="D43" s="154">
        <f t="shared" si="61"/>
        <v>0</v>
      </c>
      <c r="E43" s="154">
        <f t="shared" si="61"/>
        <v>0</v>
      </c>
      <c r="F43" s="154">
        <f t="shared" si="61"/>
        <v>0</v>
      </c>
      <c r="G43" s="154">
        <f t="shared" si="61"/>
        <v>0</v>
      </c>
      <c r="H43" s="154">
        <f t="shared" si="61"/>
        <v>0</v>
      </c>
      <c r="I43" s="154">
        <f t="shared" ref="I43" si="62">+I81</f>
        <v>0</v>
      </c>
      <c r="J43" s="336"/>
      <c r="K43" s="154">
        <f>+K81</f>
        <v>0</v>
      </c>
      <c r="L43" s="154">
        <f>+L81</f>
        <v>0</v>
      </c>
      <c r="M43" s="154">
        <f t="shared" ref="M43" si="63">+M81</f>
        <v>0</v>
      </c>
      <c r="N43" s="154">
        <f>+N81</f>
        <v>0</v>
      </c>
      <c r="O43" s="154">
        <f>+O81</f>
        <v>0</v>
      </c>
      <c r="P43" s="154">
        <f>+P81</f>
        <v>0</v>
      </c>
      <c r="Q43" s="154">
        <f t="shared" ref="Q43" si="64">+Q81</f>
        <v>0</v>
      </c>
      <c r="R43" s="336"/>
      <c r="S43" s="154">
        <f>+S81</f>
        <v>0</v>
      </c>
      <c r="T43" s="154">
        <f>+T81</f>
        <v>0</v>
      </c>
      <c r="U43" s="154">
        <f t="shared" ref="U43" si="65">+U81</f>
        <v>0</v>
      </c>
      <c r="V43" s="154">
        <f>+V81</f>
        <v>0</v>
      </c>
      <c r="W43" s="154">
        <f>+W81</f>
        <v>0</v>
      </c>
      <c r="X43" s="154">
        <f>+X81</f>
        <v>0</v>
      </c>
      <c r="Y43" s="336"/>
      <c r="Z43" s="323"/>
      <c r="AA43" s="159"/>
      <c r="AB43" s="112">
        <f>SUM(C43:AA43)</f>
        <v>0</v>
      </c>
      <c r="AC43" s="302">
        <f>'Area Festivals'!L111+'Area Festivals'!L112</f>
        <v>2400</v>
      </c>
      <c r="AD43" s="305">
        <f>SUM(AC43-AB43)</f>
        <v>2400</v>
      </c>
      <c r="AE43" s="159"/>
    </row>
    <row r="44" spans="1:31">
      <c r="A44" s="169"/>
      <c r="B44" s="169"/>
      <c r="C44" s="154"/>
      <c r="D44" s="154"/>
      <c r="E44" s="154"/>
      <c r="F44" s="154"/>
      <c r="G44" s="154"/>
      <c r="H44" s="154"/>
      <c r="I44" s="154"/>
      <c r="J44" s="336"/>
      <c r="K44" s="154"/>
      <c r="L44" s="154"/>
      <c r="M44" s="154"/>
      <c r="N44" s="154"/>
      <c r="O44" s="154"/>
      <c r="P44" s="154"/>
      <c r="Q44" s="154"/>
      <c r="R44" s="336"/>
      <c r="S44" s="154"/>
      <c r="T44" s="154"/>
      <c r="U44" s="154"/>
      <c r="V44" s="154"/>
      <c r="W44" s="154"/>
      <c r="X44" s="154"/>
      <c r="Y44" s="336"/>
      <c r="Z44" s="323"/>
      <c r="AA44" s="159"/>
      <c r="AB44" s="112"/>
      <c r="AC44" s="302"/>
      <c r="AD44" s="305"/>
      <c r="AE44" s="159"/>
    </row>
    <row r="45" spans="1:31">
      <c r="A45" s="169" t="s">
        <v>217</v>
      </c>
      <c r="B45" s="169">
        <v>0</v>
      </c>
      <c r="C45" s="154">
        <v>0</v>
      </c>
      <c r="D45" s="154">
        <v>0</v>
      </c>
      <c r="E45" s="154">
        <v>0</v>
      </c>
      <c r="F45" s="154">
        <v>0</v>
      </c>
      <c r="G45" s="154">
        <v>0</v>
      </c>
      <c r="H45" s="154">
        <v>0</v>
      </c>
      <c r="I45" s="154">
        <v>0</v>
      </c>
      <c r="J45" s="336">
        <v>750</v>
      </c>
      <c r="K45" s="154">
        <v>0</v>
      </c>
      <c r="L45" s="154">
        <v>0</v>
      </c>
      <c r="M45" s="154">
        <v>0</v>
      </c>
      <c r="N45" s="154">
        <v>0</v>
      </c>
      <c r="O45" s="154">
        <v>0</v>
      </c>
      <c r="P45" s="154">
        <v>0</v>
      </c>
      <c r="Q45" s="154">
        <v>0</v>
      </c>
      <c r="R45" s="336">
        <v>750</v>
      </c>
      <c r="S45" s="154">
        <v>0</v>
      </c>
      <c r="T45" s="154">
        <v>0</v>
      </c>
      <c r="U45" s="154">
        <v>0</v>
      </c>
      <c r="V45" s="154">
        <v>0</v>
      </c>
      <c r="W45" s="154">
        <v>0</v>
      </c>
      <c r="X45" s="154">
        <v>0</v>
      </c>
      <c r="Y45" s="336">
        <v>750</v>
      </c>
      <c r="Z45" s="323"/>
      <c r="AA45" s="159"/>
      <c r="AB45" s="112">
        <f t="shared" ref="AB45:AB50" si="66">SUM(C45:AA45)</f>
        <v>2250</v>
      </c>
      <c r="AC45" s="302">
        <f>'Area Festivals'!L116+'Area Festivals'!L117</f>
        <v>3000</v>
      </c>
      <c r="AD45" s="305">
        <f t="shared" ref="AD45:AD50" si="67">SUM(AC45-AB45)</f>
        <v>750</v>
      </c>
      <c r="AE45" s="159"/>
    </row>
    <row r="46" spans="1:31">
      <c r="A46" s="169" t="str">
        <f>'Area Festivals'!A118</f>
        <v>Marketing Campaign (per venue)</v>
      </c>
      <c r="B46" s="169">
        <v>0</v>
      </c>
      <c r="C46" s="154">
        <v>0</v>
      </c>
      <c r="D46" s="154">
        <v>0</v>
      </c>
      <c r="E46" s="154">
        <v>0</v>
      </c>
      <c r="F46" s="154">
        <v>0</v>
      </c>
      <c r="G46" s="154">
        <v>0</v>
      </c>
      <c r="H46" s="154">
        <v>0</v>
      </c>
      <c r="I46" s="154">
        <v>0</v>
      </c>
      <c r="J46" s="336">
        <v>1500</v>
      </c>
      <c r="K46" s="154">
        <v>0</v>
      </c>
      <c r="L46" s="154">
        <v>0</v>
      </c>
      <c r="M46" s="154">
        <v>0</v>
      </c>
      <c r="N46" s="154">
        <v>0</v>
      </c>
      <c r="O46" s="154">
        <v>0</v>
      </c>
      <c r="P46" s="154">
        <v>0</v>
      </c>
      <c r="Q46" s="154">
        <v>0</v>
      </c>
      <c r="R46" s="336">
        <v>1500</v>
      </c>
      <c r="S46" s="154">
        <v>0</v>
      </c>
      <c r="T46" s="154">
        <v>0</v>
      </c>
      <c r="U46" s="154">
        <v>0</v>
      </c>
      <c r="V46" s="154">
        <v>0</v>
      </c>
      <c r="W46" s="154">
        <v>0</v>
      </c>
      <c r="X46" s="154">
        <v>0</v>
      </c>
      <c r="Y46" s="336">
        <v>1000</v>
      </c>
      <c r="Z46" s="323"/>
      <c r="AA46" s="159"/>
      <c r="AB46" s="112">
        <f t="shared" si="66"/>
        <v>4000</v>
      </c>
      <c r="AC46" s="302">
        <f>'Area Festivals'!L118</f>
        <v>5000</v>
      </c>
      <c r="AD46" s="305">
        <f t="shared" si="67"/>
        <v>1000</v>
      </c>
      <c r="AE46" s="159"/>
    </row>
    <row r="47" spans="1:31">
      <c r="A47" s="169" t="str">
        <f>'Area Festivals'!A119</f>
        <v>Access Performances</v>
      </c>
      <c r="B47" s="169">
        <v>0</v>
      </c>
      <c r="C47" s="154">
        <v>0</v>
      </c>
      <c r="D47" s="154">
        <v>0</v>
      </c>
      <c r="E47" s="154">
        <v>0</v>
      </c>
      <c r="F47" s="154">
        <v>0</v>
      </c>
      <c r="G47" s="154">
        <v>0</v>
      </c>
      <c r="H47" s="154">
        <v>0</v>
      </c>
      <c r="I47" s="154">
        <v>0</v>
      </c>
      <c r="J47" s="336">
        <v>0</v>
      </c>
      <c r="K47" s="154">
        <v>0</v>
      </c>
      <c r="L47" s="154">
        <v>0</v>
      </c>
      <c r="M47" s="154">
        <v>0</v>
      </c>
      <c r="N47" s="154">
        <v>0</v>
      </c>
      <c r="O47" s="154">
        <v>0</v>
      </c>
      <c r="P47" s="154">
        <v>0</v>
      </c>
      <c r="Q47" s="154">
        <v>0</v>
      </c>
      <c r="R47" s="336">
        <v>0</v>
      </c>
      <c r="S47" s="154">
        <v>0</v>
      </c>
      <c r="T47" s="154">
        <v>0</v>
      </c>
      <c r="U47" s="154">
        <v>0</v>
      </c>
      <c r="V47" s="154">
        <v>0</v>
      </c>
      <c r="W47" s="154">
        <v>0</v>
      </c>
      <c r="X47" s="154">
        <v>0</v>
      </c>
      <c r="Y47" s="336">
        <v>0</v>
      </c>
      <c r="Z47" s="323"/>
      <c r="AA47" s="159"/>
      <c r="AB47" s="112">
        <f t="shared" si="66"/>
        <v>0</v>
      </c>
      <c r="AC47" s="302">
        <f>'Area Festivals'!L119</f>
        <v>1500</v>
      </c>
      <c r="AD47" s="305">
        <f t="shared" si="67"/>
        <v>1500</v>
      </c>
      <c r="AE47" s="159"/>
    </row>
    <row r="48" spans="1:31">
      <c r="A48" s="169" t="str">
        <f>'Area Festivals'!A121</f>
        <v>Photography / Filming / Documenting (per day)</v>
      </c>
      <c r="B48" s="169">
        <v>0</v>
      </c>
      <c r="C48" s="154">
        <v>0</v>
      </c>
      <c r="D48" s="154">
        <v>0</v>
      </c>
      <c r="E48" s="154">
        <v>0</v>
      </c>
      <c r="F48" s="154">
        <v>0</v>
      </c>
      <c r="G48" s="154">
        <v>0</v>
      </c>
      <c r="H48" s="154">
        <v>0</v>
      </c>
      <c r="I48" s="154">
        <v>0</v>
      </c>
      <c r="J48" s="336">
        <v>0</v>
      </c>
      <c r="K48" s="154">
        <v>0</v>
      </c>
      <c r="L48" s="154">
        <v>0</v>
      </c>
      <c r="M48" s="154">
        <v>0</v>
      </c>
      <c r="N48" s="154">
        <v>0</v>
      </c>
      <c r="O48" s="154">
        <v>0</v>
      </c>
      <c r="P48" s="154">
        <v>0</v>
      </c>
      <c r="Q48" s="154">
        <v>0</v>
      </c>
      <c r="R48" s="336">
        <v>0</v>
      </c>
      <c r="S48" s="154">
        <v>0</v>
      </c>
      <c r="T48" s="154">
        <v>0</v>
      </c>
      <c r="U48" s="154">
        <v>0</v>
      </c>
      <c r="V48" s="154">
        <v>0</v>
      </c>
      <c r="W48" s="154">
        <v>0</v>
      </c>
      <c r="X48" s="154">
        <v>0</v>
      </c>
      <c r="Y48" s="336">
        <v>0</v>
      </c>
      <c r="Z48" s="323"/>
      <c r="AA48" s="159"/>
      <c r="AB48" s="112">
        <f t="shared" si="66"/>
        <v>0</v>
      </c>
      <c r="AC48" s="302">
        <f>'Area Festivals'!L121</f>
        <v>1125</v>
      </c>
      <c r="AD48" s="305">
        <f t="shared" si="67"/>
        <v>1125</v>
      </c>
      <c r="AE48" s="159"/>
    </row>
    <row r="49" spans="1:32">
      <c r="A49" s="169" t="str">
        <f>'Area Festivals'!A122</f>
        <v>Evaluation (per day)</v>
      </c>
      <c r="B49" s="169">
        <v>0</v>
      </c>
      <c r="C49" s="154">
        <v>0</v>
      </c>
      <c r="D49" s="154">
        <v>0</v>
      </c>
      <c r="E49" s="154">
        <v>0</v>
      </c>
      <c r="F49" s="154">
        <v>0</v>
      </c>
      <c r="G49" s="154">
        <v>0</v>
      </c>
      <c r="H49" s="154">
        <v>0</v>
      </c>
      <c r="I49" s="154">
        <v>0</v>
      </c>
      <c r="J49" s="336">
        <v>200</v>
      </c>
      <c r="K49" s="154">
        <v>0</v>
      </c>
      <c r="L49" s="154">
        <v>0</v>
      </c>
      <c r="M49" s="154">
        <v>0</v>
      </c>
      <c r="N49" s="154">
        <v>0</v>
      </c>
      <c r="O49" s="154">
        <v>0</v>
      </c>
      <c r="P49" s="154">
        <v>0</v>
      </c>
      <c r="Q49" s="154">
        <v>0</v>
      </c>
      <c r="R49" s="336">
        <v>200</v>
      </c>
      <c r="S49" s="154">
        <v>0</v>
      </c>
      <c r="T49" s="154">
        <v>0</v>
      </c>
      <c r="U49" s="154">
        <v>0</v>
      </c>
      <c r="V49" s="154">
        <v>0</v>
      </c>
      <c r="W49" s="154">
        <v>0</v>
      </c>
      <c r="X49" s="154">
        <v>0</v>
      </c>
      <c r="Y49" s="336">
        <v>200</v>
      </c>
      <c r="Z49" s="323"/>
      <c r="AA49" s="159"/>
      <c r="AB49" s="112">
        <f t="shared" si="66"/>
        <v>600</v>
      </c>
      <c r="AC49" s="302">
        <f>'Area Festivals'!L122</f>
        <v>750</v>
      </c>
      <c r="AD49" s="305">
        <f t="shared" si="67"/>
        <v>150</v>
      </c>
      <c r="AE49" s="159"/>
    </row>
    <row r="50" spans="1:32">
      <c r="A50" s="169" t="str">
        <f>'Area Festivals'!A120</f>
        <v>Remote Box Office Set-Up</v>
      </c>
      <c r="B50" s="156">
        <v>0</v>
      </c>
      <c r="C50" s="155">
        <v>0</v>
      </c>
      <c r="D50" s="155">
        <v>0</v>
      </c>
      <c r="E50" s="155">
        <v>0</v>
      </c>
      <c r="F50" s="155">
        <v>0</v>
      </c>
      <c r="G50" s="155">
        <v>0</v>
      </c>
      <c r="H50" s="155">
        <v>0</v>
      </c>
      <c r="I50" s="155">
        <v>0</v>
      </c>
      <c r="J50" s="522">
        <v>300</v>
      </c>
      <c r="K50" s="155">
        <v>0</v>
      </c>
      <c r="L50" s="155">
        <v>0</v>
      </c>
      <c r="M50" s="155">
        <v>0</v>
      </c>
      <c r="N50" s="155">
        <v>0</v>
      </c>
      <c r="O50" s="155">
        <v>0</v>
      </c>
      <c r="P50" s="155">
        <v>0</v>
      </c>
      <c r="Q50" s="155">
        <v>0</v>
      </c>
      <c r="R50" s="522">
        <v>300</v>
      </c>
      <c r="S50" s="155">
        <v>0</v>
      </c>
      <c r="T50" s="155">
        <v>0</v>
      </c>
      <c r="U50" s="155">
        <v>0</v>
      </c>
      <c r="V50" s="155">
        <v>0</v>
      </c>
      <c r="W50" s="155">
        <v>0</v>
      </c>
      <c r="X50" s="155">
        <v>0</v>
      </c>
      <c r="Y50" s="522">
        <v>300</v>
      </c>
      <c r="Z50" s="158"/>
      <c r="AA50" s="159"/>
      <c r="AB50" s="112">
        <f t="shared" si="66"/>
        <v>900</v>
      </c>
      <c r="AC50" s="302">
        <f>'Area Festivals'!L120</f>
        <v>900</v>
      </c>
      <c r="AD50" s="305">
        <f t="shared" si="67"/>
        <v>0</v>
      </c>
      <c r="AE50" s="159"/>
    </row>
    <row r="51" spans="1:32">
      <c r="A51" s="169"/>
      <c r="B51" s="156"/>
      <c r="C51" s="155"/>
      <c r="D51" s="155"/>
      <c r="E51" s="155"/>
      <c r="F51" s="155"/>
      <c r="G51" s="155"/>
      <c r="H51" s="155"/>
      <c r="I51" s="155"/>
      <c r="J51" s="522"/>
      <c r="K51" s="155"/>
      <c r="L51" s="155"/>
      <c r="M51" s="155"/>
      <c r="N51" s="155"/>
      <c r="O51" s="155"/>
      <c r="P51" s="155"/>
      <c r="Q51" s="155"/>
      <c r="R51" s="522"/>
      <c r="S51" s="155"/>
      <c r="T51" s="155"/>
      <c r="U51" s="155"/>
      <c r="V51" s="155"/>
      <c r="W51" s="155"/>
      <c r="X51" s="155"/>
      <c r="Y51" s="522"/>
      <c r="Z51" s="158"/>
      <c r="AA51" s="159"/>
      <c r="AB51" s="112"/>
      <c r="AC51" s="302"/>
      <c r="AD51" s="305"/>
      <c r="AE51" s="159"/>
    </row>
    <row r="52" spans="1:32" s="175" customFormat="1">
      <c r="A52" s="311" t="s">
        <v>218</v>
      </c>
      <c r="B52" s="312">
        <f t="shared" ref="B52:H52" si="68">SUM(B34:B51)</f>
        <v>0</v>
      </c>
      <c r="C52" s="313">
        <f t="shared" si="68"/>
        <v>0</v>
      </c>
      <c r="D52" s="313">
        <f t="shared" si="68"/>
        <v>0</v>
      </c>
      <c r="E52" s="313">
        <f t="shared" si="68"/>
        <v>0</v>
      </c>
      <c r="F52" s="313">
        <f t="shared" si="68"/>
        <v>0</v>
      </c>
      <c r="G52" s="313">
        <f t="shared" si="68"/>
        <v>0</v>
      </c>
      <c r="H52" s="313">
        <f t="shared" si="68"/>
        <v>0</v>
      </c>
      <c r="I52" s="313">
        <f t="shared" ref="I52" si="69">SUM(I34:I51)</f>
        <v>0</v>
      </c>
      <c r="J52" s="524">
        <f>SUM(J34:J51)</f>
        <v>3350</v>
      </c>
      <c r="K52" s="313">
        <f>SUM(K34:K51)</f>
        <v>0</v>
      </c>
      <c r="L52" s="313">
        <f>SUM(L34:L51)</f>
        <v>0</v>
      </c>
      <c r="M52" s="313">
        <f t="shared" ref="M52:AB52" si="70">SUM(M34:M51)</f>
        <v>0</v>
      </c>
      <c r="N52" s="313">
        <f>SUM(N34:N51)</f>
        <v>0</v>
      </c>
      <c r="O52" s="313">
        <f>SUM(O34:O51)</f>
        <v>0</v>
      </c>
      <c r="P52" s="313">
        <f>SUM(P34:P51)</f>
        <v>0</v>
      </c>
      <c r="Q52" s="313">
        <f t="shared" ref="Q52" si="71">SUM(Q34:Q51)</f>
        <v>0</v>
      </c>
      <c r="R52" s="524"/>
      <c r="S52" s="313">
        <f>SUM(S34:S51)</f>
        <v>0</v>
      </c>
      <c r="T52" s="313">
        <f>SUM(T34:T51)</f>
        <v>0</v>
      </c>
      <c r="U52" s="313">
        <f t="shared" ref="U52:Y52" si="72">SUM(U34:U51)</f>
        <v>0</v>
      </c>
      <c r="V52" s="313">
        <f>SUM(V34:V51)</f>
        <v>0</v>
      </c>
      <c r="W52" s="313">
        <f>SUM(W34:W51)</f>
        <v>0</v>
      </c>
      <c r="X52" s="313">
        <f>SUM(X34:X51)</f>
        <v>0</v>
      </c>
      <c r="Y52" s="524">
        <f t="shared" si="72"/>
        <v>2850</v>
      </c>
      <c r="Z52" s="314">
        <f t="shared" si="70"/>
        <v>0</v>
      </c>
      <c r="AA52" s="243"/>
      <c r="AB52" s="243">
        <f t="shared" si="70"/>
        <v>9550</v>
      </c>
      <c r="AC52" s="310">
        <f>SUM(AC34:AC50)</f>
        <v>38775</v>
      </c>
      <c r="AD52" s="316">
        <f>SUM(AC52-AB52)</f>
        <v>29225</v>
      </c>
      <c r="AE52" s="339"/>
      <c r="AF52" s="317"/>
    </row>
    <row r="53" spans="1:32">
      <c r="A53" s="156"/>
      <c r="B53" s="156"/>
      <c r="C53" s="155"/>
      <c r="D53" s="155"/>
      <c r="E53" s="155"/>
      <c r="F53" s="155"/>
      <c r="G53" s="155"/>
      <c r="H53" s="155"/>
      <c r="I53" s="155"/>
      <c r="J53" s="526"/>
      <c r="K53" s="155"/>
      <c r="L53" s="155"/>
      <c r="M53" s="155"/>
      <c r="N53" s="155"/>
      <c r="O53" s="155"/>
      <c r="P53" s="155"/>
      <c r="Q53" s="155"/>
      <c r="R53" s="522"/>
      <c r="S53" s="155"/>
      <c r="T53" s="155"/>
      <c r="U53" s="155"/>
      <c r="V53" s="155"/>
      <c r="W53" s="155"/>
      <c r="X53" s="155"/>
      <c r="Y53" s="522"/>
      <c r="Z53" s="482"/>
      <c r="AA53" s="102"/>
      <c r="AB53" s="170"/>
      <c r="AC53" s="303"/>
      <c r="AD53" s="304"/>
      <c r="AE53" s="159"/>
    </row>
    <row r="54" spans="1:32" s="175" customFormat="1" ht="15">
      <c r="A54" s="171" t="s">
        <v>219</v>
      </c>
      <c r="B54" s="172">
        <f t="shared" ref="B54:H54" si="73">B29-B52</f>
        <v>240.39999999999998</v>
      </c>
      <c r="C54" s="173">
        <f t="shared" si="73"/>
        <v>363.60500000000008</v>
      </c>
      <c r="D54" s="173">
        <f t="shared" si="73"/>
        <v>631.04999999999995</v>
      </c>
      <c r="E54" s="173">
        <f t="shared" si="73"/>
        <v>234.39</v>
      </c>
      <c r="F54" s="173">
        <f t="shared" si="73"/>
        <v>337.26116666666667</v>
      </c>
      <c r="G54" s="173">
        <f t="shared" si="73"/>
        <v>1352.25</v>
      </c>
      <c r="H54" s="173">
        <f t="shared" si="73"/>
        <v>290.88400000000001</v>
      </c>
      <c r="I54" s="173">
        <f t="shared" ref="I54" si="74">I29-I52</f>
        <v>1851.08</v>
      </c>
      <c r="J54" s="527">
        <f>J29-J52</f>
        <v>-3350</v>
      </c>
      <c r="K54" s="173">
        <f>K29-K52</f>
        <v>378.63</v>
      </c>
      <c r="L54" s="173">
        <f>L29-L52</f>
        <v>1234.0533333333333</v>
      </c>
      <c r="M54" s="173">
        <f t="shared" ref="M54:Z54" si="75">M29-M52</f>
        <v>297.495</v>
      </c>
      <c r="N54" s="173">
        <f>N29-N52</f>
        <v>480.79999999999995</v>
      </c>
      <c r="O54" s="173">
        <f>O29-O52</f>
        <v>224.774</v>
      </c>
      <c r="P54" s="173">
        <f>P29-P52</f>
        <v>117.79599999999999</v>
      </c>
      <c r="Q54" s="173">
        <f t="shared" ref="Q54" si="76">Q29-Q52</f>
        <v>1036.7249999999999</v>
      </c>
      <c r="R54" s="527"/>
      <c r="S54" s="173">
        <f>S29-S52</f>
        <v>182.30333333333334</v>
      </c>
      <c r="T54" s="173">
        <f>T29-T52</f>
        <v>705.1733333333334</v>
      </c>
      <c r="U54" s="173">
        <f t="shared" ref="U54:Y54" si="77">U29-U52</f>
        <v>1577.625</v>
      </c>
      <c r="V54" s="173">
        <f>V29-V52</f>
        <v>252.42000000000002</v>
      </c>
      <c r="W54" s="173">
        <f>W29-W52</f>
        <v>601</v>
      </c>
      <c r="X54" s="173">
        <f>X29-X52</f>
        <v>291.68533333333329</v>
      </c>
      <c r="Y54" s="527">
        <f t="shared" si="77"/>
        <v>-2850</v>
      </c>
      <c r="Z54" s="173">
        <f t="shared" si="75"/>
        <v>0</v>
      </c>
      <c r="AA54" s="586" t="s">
        <v>220</v>
      </c>
      <c r="AB54" s="587"/>
      <c r="AC54" s="588"/>
      <c r="AD54" s="337">
        <f>AD29+AD31+AD52</f>
        <v>41462.8125</v>
      </c>
      <c r="AE54" s="340"/>
    </row>
    <row r="55" spans="1:32" s="175" customFormat="1">
      <c r="A55" s="176"/>
      <c r="B55" s="177"/>
      <c r="C55" s="178"/>
      <c r="D55" s="178"/>
      <c r="E55" s="178"/>
      <c r="F55" s="178"/>
      <c r="G55" s="178"/>
      <c r="H55" s="178"/>
      <c r="I55" s="178"/>
      <c r="J55" s="528"/>
      <c r="K55" s="178"/>
      <c r="L55" s="178"/>
      <c r="M55" s="178"/>
      <c r="N55" s="178"/>
      <c r="O55" s="178"/>
      <c r="P55" s="178"/>
      <c r="Q55" s="178"/>
      <c r="R55" s="548"/>
      <c r="S55" s="178"/>
      <c r="T55" s="178"/>
      <c r="U55" s="178"/>
      <c r="V55" s="178"/>
      <c r="W55" s="178"/>
      <c r="X55" s="178"/>
      <c r="Y55" s="548"/>
      <c r="Z55" s="178"/>
      <c r="AA55" s="178"/>
      <c r="AB55" s="178"/>
      <c r="AC55" s="180"/>
      <c r="AE55" s="180"/>
    </row>
    <row r="56" spans="1:32">
      <c r="A56" s="181" t="s">
        <v>221</v>
      </c>
      <c r="B56" s="182"/>
      <c r="C56" s="183"/>
      <c r="D56" s="183"/>
      <c r="E56" s="183"/>
      <c r="F56" s="183"/>
      <c r="G56" s="183"/>
      <c r="H56" s="183"/>
      <c r="I56" s="183"/>
      <c r="J56" s="529"/>
      <c r="K56" s="183"/>
      <c r="L56" s="183"/>
      <c r="M56" s="183"/>
      <c r="N56" s="183"/>
      <c r="O56" s="183"/>
      <c r="P56" s="183"/>
      <c r="Q56" s="183"/>
      <c r="R56" s="529"/>
      <c r="S56" s="183"/>
      <c r="T56" s="183"/>
      <c r="U56" s="183"/>
      <c r="V56" s="183"/>
      <c r="W56" s="183"/>
      <c r="X56" s="183"/>
      <c r="Y56" s="529"/>
      <c r="Z56" s="183"/>
      <c r="AA56" s="185"/>
      <c r="AB56" s="155"/>
      <c r="AC56" s="245"/>
      <c r="AE56" s="245"/>
    </row>
    <row r="57" spans="1:32">
      <c r="A57" s="186" t="s">
        <v>222</v>
      </c>
      <c r="B57" s="187"/>
      <c r="C57" s="188"/>
      <c r="D57" s="188"/>
      <c r="E57" s="188"/>
      <c r="F57" s="188"/>
      <c r="G57" s="188"/>
      <c r="H57" s="188"/>
      <c r="I57" s="188"/>
      <c r="J57" s="530"/>
      <c r="K57" s="188"/>
      <c r="L57" s="188"/>
      <c r="M57" s="188"/>
      <c r="N57" s="188"/>
      <c r="O57" s="188"/>
      <c r="P57" s="188"/>
      <c r="Q57" s="188"/>
      <c r="R57" s="530"/>
      <c r="S57" s="188"/>
      <c r="T57" s="188"/>
      <c r="U57" s="188"/>
      <c r="V57" s="188"/>
      <c r="W57" s="188"/>
      <c r="X57" s="188"/>
      <c r="Y57" s="530"/>
      <c r="Z57" s="188"/>
      <c r="AA57" s="185"/>
      <c r="AB57" s="155"/>
      <c r="AC57" s="185"/>
      <c r="AE57" s="185"/>
    </row>
    <row r="58" spans="1:32">
      <c r="A58" s="167"/>
      <c r="B58" s="156"/>
      <c r="C58" s="155"/>
      <c r="D58" s="155"/>
      <c r="E58" s="155"/>
      <c r="F58" s="155"/>
      <c r="G58" s="155"/>
      <c r="H58" s="155"/>
      <c r="I58" s="155"/>
      <c r="J58" s="522"/>
      <c r="K58" s="155"/>
      <c r="L58" s="155"/>
      <c r="M58" s="155"/>
      <c r="N58" s="155"/>
      <c r="O58" s="155"/>
      <c r="P58" s="155"/>
      <c r="Q58" s="155"/>
      <c r="R58" s="522"/>
      <c r="S58" s="155"/>
      <c r="T58" s="155"/>
      <c r="U58" s="155"/>
      <c r="V58" s="155"/>
      <c r="W58" s="155"/>
      <c r="X58" s="155"/>
      <c r="Y58" s="522"/>
      <c r="Z58" s="155"/>
      <c r="AA58" s="154"/>
      <c r="AB58" s="155"/>
      <c r="AC58" s="154"/>
      <c r="AE58" s="154"/>
    </row>
    <row r="59" spans="1:32">
      <c r="A59" s="190"/>
      <c r="B59" s="190"/>
      <c r="C59" s="191"/>
      <c r="D59" s="191"/>
      <c r="E59" s="191"/>
      <c r="F59" s="191"/>
      <c r="G59" s="191"/>
      <c r="H59" s="191"/>
      <c r="I59" s="191"/>
      <c r="J59" s="531"/>
      <c r="K59" s="191"/>
      <c r="L59" s="191"/>
      <c r="M59" s="191"/>
      <c r="N59" s="191"/>
      <c r="O59" s="191"/>
      <c r="P59" s="191"/>
      <c r="Q59" s="191"/>
      <c r="R59" s="531"/>
      <c r="S59" s="191"/>
      <c r="T59" s="191"/>
      <c r="U59" s="191"/>
      <c r="V59" s="191"/>
      <c r="W59" s="191"/>
      <c r="X59" s="191"/>
      <c r="Y59" s="531"/>
      <c r="Z59" s="191"/>
      <c r="AA59" s="154"/>
      <c r="AB59" s="155"/>
      <c r="AC59" s="154"/>
      <c r="AE59" s="154"/>
    </row>
    <row r="60" spans="1:32">
      <c r="A60" s="167" t="s">
        <v>223</v>
      </c>
      <c r="B60" s="156"/>
      <c r="C60" s="155"/>
      <c r="D60" s="155"/>
      <c r="E60" s="155"/>
      <c r="F60" s="155"/>
      <c r="G60" s="155"/>
      <c r="H60" s="155"/>
      <c r="I60" s="155"/>
      <c r="J60" s="522"/>
      <c r="K60" s="155"/>
      <c r="L60" s="155"/>
      <c r="M60" s="155"/>
      <c r="N60" s="155"/>
      <c r="O60" s="155"/>
      <c r="P60" s="155"/>
      <c r="Q60" s="155"/>
      <c r="R60" s="522"/>
      <c r="S60" s="155"/>
      <c r="T60" s="155"/>
      <c r="U60" s="155"/>
      <c r="V60" s="155"/>
      <c r="W60" s="155"/>
      <c r="X60" s="155"/>
      <c r="Y60" s="522"/>
      <c r="Z60" s="155"/>
      <c r="AA60" s="154"/>
      <c r="AB60" s="155"/>
      <c r="AC60" s="154"/>
      <c r="AE60" s="154"/>
    </row>
    <row r="61" spans="1:32">
      <c r="A61" s="149" t="s">
        <v>224</v>
      </c>
      <c r="B61" s="193">
        <v>0</v>
      </c>
      <c r="C61" s="194">
        <v>0</v>
      </c>
      <c r="D61" s="194">
        <v>0</v>
      </c>
      <c r="E61" s="194">
        <v>0</v>
      </c>
      <c r="F61" s="194">
        <v>0</v>
      </c>
      <c r="G61" s="194">
        <v>0</v>
      </c>
      <c r="H61" s="194">
        <v>0</v>
      </c>
      <c r="I61" s="194">
        <v>0</v>
      </c>
      <c r="J61" s="532"/>
      <c r="K61" s="194">
        <v>0</v>
      </c>
      <c r="L61" s="194">
        <v>0</v>
      </c>
      <c r="M61" s="194">
        <v>0</v>
      </c>
      <c r="N61" s="194">
        <v>0</v>
      </c>
      <c r="O61" s="194">
        <v>0</v>
      </c>
      <c r="P61" s="194">
        <v>0</v>
      </c>
      <c r="Q61" s="194">
        <v>0</v>
      </c>
      <c r="R61" s="532"/>
      <c r="S61" s="194">
        <v>0</v>
      </c>
      <c r="T61" s="194">
        <v>0</v>
      </c>
      <c r="U61" s="194">
        <v>0</v>
      </c>
      <c r="V61" s="194">
        <v>0</v>
      </c>
      <c r="W61" s="194">
        <v>0</v>
      </c>
      <c r="X61" s="194">
        <v>0</v>
      </c>
      <c r="Y61" s="532"/>
      <c r="Z61" s="194"/>
      <c r="AA61" s="196"/>
      <c r="AB61" s="155"/>
      <c r="AC61" s="196"/>
      <c r="AE61" s="196"/>
    </row>
    <row r="62" spans="1:32">
      <c r="A62" s="156"/>
      <c r="B62" s="156"/>
      <c r="C62" s="155"/>
      <c r="D62" s="155"/>
      <c r="E62" s="155"/>
      <c r="F62" s="155"/>
      <c r="G62" s="155"/>
      <c r="H62" s="155"/>
      <c r="I62" s="155"/>
      <c r="J62" s="522"/>
      <c r="K62" s="155"/>
      <c r="L62" s="155"/>
      <c r="M62" s="155"/>
      <c r="N62" s="155"/>
      <c r="O62" s="155"/>
      <c r="P62" s="155"/>
      <c r="Q62" s="155"/>
      <c r="R62" s="522"/>
      <c r="S62" s="155"/>
      <c r="T62" s="155"/>
      <c r="U62" s="155"/>
      <c r="V62" s="155"/>
      <c r="W62" s="155"/>
      <c r="X62" s="155"/>
      <c r="Y62" s="522"/>
      <c r="Z62" s="155"/>
      <c r="AA62" s="154"/>
      <c r="AB62" s="155"/>
      <c r="AC62" s="154"/>
      <c r="AE62" s="154"/>
    </row>
    <row r="63" spans="1:32">
      <c r="A63" s="197" t="s">
        <v>225</v>
      </c>
      <c r="B63" s="156"/>
      <c r="C63" s="155"/>
      <c r="D63" s="155"/>
      <c r="E63" s="155"/>
      <c r="F63" s="155"/>
      <c r="G63" s="155"/>
      <c r="H63" s="155"/>
      <c r="I63" s="155"/>
      <c r="J63" s="522"/>
      <c r="K63" s="155"/>
      <c r="L63" s="155"/>
      <c r="M63" s="155"/>
      <c r="N63" s="155"/>
      <c r="O63" s="155"/>
      <c r="P63" s="155"/>
      <c r="Q63" s="155"/>
      <c r="R63" s="522"/>
      <c r="S63" s="155"/>
      <c r="T63" s="155"/>
      <c r="U63" s="155"/>
      <c r="V63" s="155"/>
      <c r="W63" s="155"/>
      <c r="X63" s="155"/>
      <c r="Y63" s="522"/>
      <c r="Z63" s="155"/>
      <c r="AA63" s="154"/>
      <c r="AB63" s="155"/>
      <c r="AC63" s="154"/>
      <c r="AE63" s="154"/>
    </row>
    <row r="64" spans="1:32">
      <c r="A64" s="167" t="s">
        <v>226</v>
      </c>
      <c r="B64" s="156"/>
      <c r="C64" s="155"/>
      <c r="D64" s="155"/>
      <c r="E64" s="155"/>
      <c r="F64" s="155"/>
      <c r="G64" s="155"/>
      <c r="H64" s="155"/>
      <c r="I64" s="155"/>
      <c r="J64" s="522"/>
      <c r="K64" s="155"/>
      <c r="L64" s="155"/>
      <c r="M64" s="155"/>
      <c r="N64" s="155"/>
      <c r="O64" s="155"/>
      <c r="P64" s="155"/>
      <c r="Q64" s="155"/>
      <c r="R64" s="522"/>
      <c r="S64" s="155"/>
      <c r="T64" s="155"/>
      <c r="U64" s="155"/>
      <c r="V64" s="155"/>
      <c r="W64" s="155"/>
      <c r="X64" s="155"/>
      <c r="Y64" s="522"/>
      <c r="Z64" s="155"/>
      <c r="AA64" s="154"/>
      <c r="AB64" s="155"/>
      <c r="AC64" s="154"/>
      <c r="AE64" s="154"/>
    </row>
    <row r="65" spans="1:31">
      <c r="A65" s="156" t="s">
        <v>227</v>
      </c>
      <c r="B65" s="156">
        <f t="shared" ref="B65:H65" si="78">B26</f>
        <v>300</v>
      </c>
      <c r="C65" s="155">
        <f t="shared" si="78"/>
        <v>453.75000000000006</v>
      </c>
      <c r="D65" s="155">
        <f t="shared" si="78"/>
        <v>787.5</v>
      </c>
      <c r="E65" s="155">
        <f t="shared" si="78"/>
        <v>292.5</v>
      </c>
      <c r="F65" s="155">
        <f t="shared" si="78"/>
        <v>420.875</v>
      </c>
      <c r="G65" s="155">
        <f t="shared" si="78"/>
        <v>1687.5</v>
      </c>
      <c r="H65" s="155">
        <f t="shared" si="78"/>
        <v>363</v>
      </c>
      <c r="I65" s="155">
        <f t="shared" ref="I65" si="79">I26</f>
        <v>2310</v>
      </c>
      <c r="J65" s="522"/>
      <c r="K65" s="155">
        <f>K26</f>
        <v>472.5</v>
      </c>
      <c r="L65" s="155">
        <f>L26</f>
        <v>1540</v>
      </c>
      <c r="M65" s="155">
        <f t="shared" ref="M65" si="80">M26</f>
        <v>371.25</v>
      </c>
      <c r="N65" s="155">
        <f>N26</f>
        <v>600</v>
      </c>
      <c r="O65" s="155">
        <f>O26</f>
        <v>280.5</v>
      </c>
      <c r="P65" s="155">
        <f>P26</f>
        <v>147</v>
      </c>
      <c r="Q65" s="155">
        <f t="shared" ref="Q65" si="81">Q26</f>
        <v>1293.75</v>
      </c>
      <c r="R65" s="522"/>
      <c r="S65" s="155">
        <f>S26</f>
        <v>227.5</v>
      </c>
      <c r="T65" s="155">
        <f>T26</f>
        <v>880</v>
      </c>
      <c r="U65" s="155">
        <f t="shared" ref="U65" si="82">U26</f>
        <v>1968.75</v>
      </c>
      <c r="V65" s="155">
        <f>V26</f>
        <v>315</v>
      </c>
      <c r="W65" s="155">
        <f>W26</f>
        <v>750</v>
      </c>
      <c r="X65" s="155">
        <f>X26</f>
        <v>364</v>
      </c>
      <c r="Y65" s="522"/>
      <c r="Z65" s="155"/>
      <c r="AA65" s="154"/>
      <c r="AB65" s="154"/>
      <c r="AC65" s="154"/>
      <c r="AE65" s="154"/>
    </row>
    <row r="66" spans="1:31">
      <c r="A66" s="156" t="s">
        <v>228</v>
      </c>
      <c r="B66" s="156">
        <f t="shared" ref="B66:H66" si="83">-B65*0.013</f>
        <v>-3.9</v>
      </c>
      <c r="C66" s="155">
        <f t="shared" si="83"/>
        <v>-5.8987500000000006</v>
      </c>
      <c r="D66" s="155">
        <f t="shared" si="83"/>
        <v>-10.237499999999999</v>
      </c>
      <c r="E66" s="155">
        <f t="shared" si="83"/>
        <v>-3.8024999999999998</v>
      </c>
      <c r="F66" s="155">
        <f t="shared" si="83"/>
        <v>-5.4713750000000001</v>
      </c>
      <c r="G66" s="155">
        <f t="shared" si="83"/>
        <v>-21.9375</v>
      </c>
      <c r="H66" s="155">
        <f t="shared" si="83"/>
        <v>-4.7189999999999994</v>
      </c>
      <c r="I66" s="155">
        <f t="shared" ref="I66" si="84">-I65*0.013</f>
        <v>-30.029999999999998</v>
      </c>
      <c r="J66" s="522"/>
      <c r="K66" s="155">
        <f>-K65*0.013</f>
        <v>-6.1425000000000001</v>
      </c>
      <c r="L66" s="155">
        <f>-L65*0.013</f>
        <v>-20.02</v>
      </c>
      <c r="M66" s="155">
        <f t="shared" ref="M66" si="85">-M65*0.013</f>
        <v>-4.8262499999999999</v>
      </c>
      <c r="N66" s="155">
        <f>-N65*0.013</f>
        <v>-7.8</v>
      </c>
      <c r="O66" s="155">
        <f>-O65*0.013</f>
        <v>-3.6464999999999996</v>
      </c>
      <c r="P66" s="155">
        <f>-P65*0.013</f>
        <v>-1.9109999999999998</v>
      </c>
      <c r="Q66" s="155">
        <f t="shared" ref="Q66" si="86">-Q65*0.013</f>
        <v>-16.818749999999998</v>
      </c>
      <c r="R66" s="522"/>
      <c r="S66" s="155">
        <f>-S65*0.013</f>
        <v>-2.9575</v>
      </c>
      <c r="T66" s="155">
        <f>-T65*0.013</f>
        <v>-11.44</v>
      </c>
      <c r="U66" s="155">
        <f t="shared" ref="U66" si="87">-U65*0.013</f>
        <v>-25.59375</v>
      </c>
      <c r="V66" s="155">
        <f>-V65*0.013</f>
        <v>-4.0949999999999998</v>
      </c>
      <c r="W66" s="155">
        <f>-W65*0.013</f>
        <v>-9.75</v>
      </c>
      <c r="X66" s="155">
        <f>-X65*0.013</f>
        <v>-4.7320000000000002</v>
      </c>
      <c r="Y66" s="522"/>
      <c r="Z66" s="155"/>
      <c r="AA66" s="154"/>
      <c r="AB66" s="180"/>
      <c r="AC66" s="154"/>
      <c r="AE66" s="154"/>
    </row>
    <row r="67" spans="1:31">
      <c r="A67" s="156" t="s">
        <v>229</v>
      </c>
      <c r="B67" s="156">
        <f t="shared" ref="B67:H67" si="88">-B65*0.019</f>
        <v>-5.7</v>
      </c>
      <c r="C67" s="155">
        <f t="shared" si="88"/>
        <v>-8.6212500000000016</v>
      </c>
      <c r="D67" s="155">
        <f t="shared" si="88"/>
        <v>-14.9625</v>
      </c>
      <c r="E67" s="155">
        <f t="shared" si="88"/>
        <v>-5.5575000000000001</v>
      </c>
      <c r="F67" s="155">
        <f t="shared" si="88"/>
        <v>-7.9966249999999999</v>
      </c>
      <c r="G67" s="155">
        <f t="shared" si="88"/>
        <v>-32.0625</v>
      </c>
      <c r="H67" s="155">
        <f t="shared" si="88"/>
        <v>-6.8970000000000002</v>
      </c>
      <c r="I67" s="155">
        <f t="shared" ref="I67" si="89">-I65*0.019</f>
        <v>-43.89</v>
      </c>
      <c r="J67" s="522"/>
      <c r="K67" s="155">
        <f>-K65*0.019</f>
        <v>-8.9774999999999991</v>
      </c>
      <c r="L67" s="155">
        <f>-L65*0.019</f>
        <v>-29.259999999999998</v>
      </c>
      <c r="M67" s="155">
        <f t="shared" ref="M67" si="90">-M65*0.019</f>
        <v>-7.05375</v>
      </c>
      <c r="N67" s="155">
        <f>-N65*0.019</f>
        <v>-11.4</v>
      </c>
      <c r="O67" s="155">
        <f>-O65*0.019</f>
        <v>-5.3294999999999995</v>
      </c>
      <c r="P67" s="155">
        <f>-P65*0.019</f>
        <v>-2.7930000000000001</v>
      </c>
      <c r="Q67" s="155">
        <f t="shared" ref="Q67" si="91">-Q65*0.019</f>
        <v>-24.581250000000001</v>
      </c>
      <c r="R67" s="522"/>
      <c r="S67" s="155">
        <f>-S65*0.019</f>
        <v>-4.3224999999999998</v>
      </c>
      <c r="T67" s="155">
        <f>-T65*0.019</f>
        <v>-16.72</v>
      </c>
      <c r="U67" s="155">
        <f t="shared" ref="U67" si="92">-U65*0.019</f>
        <v>-37.40625</v>
      </c>
      <c r="V67" s="155">
        <f>-V65*0.019</f>
        <v>-5.9849999999999994</v>
      </c>
      <c r="W67" s="155">
        <f>-W65*0.019</f>
        <v>-14.25</v>
      </c>
      <c r="X67" s="155">
        <f>-X65*0.019</f>
        <v>-6.9159999999999995</v>
      </c>
      <c r="Y67" s="522"/>
      <c r="Z67" s="155"/>
      <c r="AA67" s="154"/>
      <c r="AB67" s="180"/>
      <c r="AC67" s="154"/>
      <c r="AE67" s="154"/>
    </row>
    <row r="68" spans="1:31">
      <c r="A68" s="156" t="s">
        <v>230</v>
      </c>
      <c r="B68" s="156">
        <f t="shared" ref="B68:H68" si="93">+B65+B66+B67+B28</f>
        <v>240.40000000000003</v>
      </c>
      <c r="C68" s="155">
        <f t="shared" si="93"/>
        <v>363.60500000000008</v>
      </c>
      <c r="D68" s="155">
        <f t="shared" si="93"/>
        <v>631.05000000000007</v>
      </c>
      <c r="E68" s="155">
        <f t="shared" si="93"/>
        <v>234.39</v>
      </c>
      <c r="F68" s="155">
        <f t="shared" si="93"/>
        <v>337.26116666666667</v>
      </c>
      <c r="G68" s="155">
        <f t="shared" si="93"/>
        <v>1352.25</v>
      </c>
      <c r="H68" s="155">
        <f t="shared" si="93"/>
        <v>290.88400000000001</v>
      </c>
      <c r="I68" s="155">
        <f t="shared" ref="I68" si="94">+I65+I66+I67+I28</f>
        <v>1851.08</v>
      </c>
      <c r="J68" s="522"/>
      <c r="K68" s="155">
        <f>+K65+K66+K67+K28</f>
        <v>378.63</v>
      </c>
      <c r="L68" s="155">
        <f>+L65+L66+L67+L28</f>
        <v>1234.0533333333333</v>
      </c>
      <c r="M68" s="155">
        <f t="shared" ref="M68" si="95">+M65+M66+M67+M28</f>
        <v>297.495</v>
      </c>
      <c r="N68" s="155">
        <f>+N65+N66+N67+N28</f>
        <v>480.80000000000007</v>
      </c>
      <c r="O68" s="155">
        <f>+O65+O66+O67+O28</f>
        <v>224.774</v>
      </c>
      <c r="P68" s="155">
        <f>+P65+P66+P67+P28</f>
        <v>117.79599999999999</v>
      </c>
      <c r="Q68" s="155">
        <f t="shared" ref="Q68" si="96">+Q65+Q66+Q67+Q28</f>
        <v>1036.7250000000001</v>
      </c>
      <c r="R68" s="522"/>
      <c r="S68" s="155">
        <f>+S65+S66+S67+S28</f>
        <v>182.30333333333334</v>
      </c>
      <c r="T68" s="155">
        <f>+T65+T66+T67+T28</f>
        <v>705.17333333333329</v>
      </c>
      <c r="U68" s="155">
        <f t="shared" ref="U68" si="97">+U65+U66+U67+U28</f>
        <v>1577.625</v>
      </c>
      <c r="V68" s="155">
        <f>+V65+V66+V67+V28</f>
        <v>252.41999999999996</v>
      </c>
      <c r="W68" s="155">
        <f>+W65+W66+W67+W28</f>
        <v>601</v>
      </c>
      <c r="X68" s="155">
        <f>+X65+X66+X67+X28</f>
        <v>291.68533333333329</v>
      </c>
      <c r="Y68" s="522"/>
      <c r="Z68" s="155"/>
      <c r="AA68" s="154"/>
      <c r="AB68" s="154"/>
      <c r="AC68" s="154"/>
      <c r="AE68" s="154"/>
    </row>
    <row r="69" spans="1:31">
      <c r="A69" s="156" t="s">
        <v>231</v>
      </c>
      <c r="B69" s="156">
        <f t="shared" ref="B69:H69" si="98">-B68*B61</f>
        <v>0</v>
      </c>
      <c r="C69" s="155">
        <f t="shared" si="98"/>
        <v>0</v>
      </c>
      <c r="D69" s="155">
        <f t="shared" si="98"/>
        <v>0</v>
      </c>
      <c r="E69" s="155">
        <f t="shared" si="98"/>
        <v>0</v>
      </c>
      <c r="F69" s="155">
        <f t="shared" si="98"/>
        <v>0</v>
      </c>
      <c r="G69" s="155">
        <f t="shared" si="98"/>
        <v>0</v>
      </c>
      <c r="H69" s="155">
        <f t="shared" si="98"/>
        <v>0</v>
      </c>
      <c r="I69" s="155">
        <f t="shared" ref="I69" si="99">-I68*I61</f>
        <v>0</v>
      </c>
      <c r="J69" s="522"/>
      <c r="K69" s="155">
        <f>-K68*K61</f>
        <v>0</v>
      </c>
      <c r="L69" s="155">
        <f>-L68*L61</f>
        <v>0</v>
      </c>
      <c r="M69" s="155">
        <f t="shared" ref="M69" si="100">-M68*M61</f>
        <v>0</v>
      </c>
      <c r="N69" s="155">
        <f>-N68*N61</f>
        <v>0</v>
      </c>
      <c r="O69" s="155">
        <f>-O68*O61</f>
        <v>0</v>
      </c>
      <c r="P69" s="155">
        <f>-P68*P61</f>
        <v>0</v>
      </c>
      <c r="Q69" s="155">
        <f t="shared" ref="Q69" si="101">-Q68*Q61</f>
        <v>0</v>
      </c>
      <c r="R69" s="522"/>
      <c r="S69" s="155">
        <f>-S68*S61</f>
        <v>0</v>
      </c>
      <c r="T69" s="155">
        <f>-T68*T61</f>
        <v>0</v>
      </c>
      <c r="U69" s="155">
        <f t="shared" ref="U69" si="102">-U68*U61</f>
        <v>0</v>
      </c>
      <c r="V69" s="155">
        <f>-V68*V61</f>
        <v>0</v>
      </c>
      <c r="W69" s="155">
        <f>-W68*W61</f>
        <v>0</v>
      </c>
      <c r="X69" s="155">
        <f>-X68*X61</f>
        <v>0</v>
      </c>
      <c r="Y69" s="522"/>
      <c r="Z69" s="155"/>
      <c r="AA69" s="154"/>
      <c r="AB69" s="155"/>
      <c r="AC69" s="154"/>
      <c r="AE69" s="154"/>
    </row>
    <row r="70" spans="1:31">
      <c r="A70" s="156"/>
      <c r="B70" s="156"/>
      <c r="C70" s="155"/>
      <c r="D70" s="155"/>
      <c r="E70" s="155"/>
      <c r="F70" s="155"/>
      <c r="G70" s="155"/>
      <c r="H70" s="155"/>
      <c r="I70" s="155"/>
      <c r="J70" s="522"/>
      <c r="K70" s="155"/>
      <c r="L70" s="155"/>
      <c r="M70" s="155"/>
      <c r="N70" s="155"/>
      <c r="O70" s="155"/>
      <c r="P70" s="155"/>
      <c r="Q70" s="155"/>
      <c r="R70" s="522"/>
      <c r="S70" s="155"/>
      <c r="T70" s="155"/>
      <c r="U70" s="155"/>
      <c r="V70" s="155"/>
      <c r="W70" s="155"/>
      <c r="X70" s="155"/>
      <c r="Y70" s="522"/>
      <c r="Z70" s="155"/>
      <c r="AA70" s="154"/>
      <c r="AB70" s="155"/>
      <c r="AC70" s="154"/>
      <c r="AE70" s="154"/>
    </row>
    <row r="71" spans="1:31">
      <c r="A71" s="198" t="s">
        <v>232</v>
      </c>
      <c r="B71" s="199"/>
      <c r="C71" s="200"/>
      <c r="D71" s="200"/>
      <c r="E71" s="200"/>
      <c r="F71" s="200"/>
      <c r="G71" s="200"/>
      <c r="H71" s="200"/>
      <c r="I71" s="200"/>
      <c r="J71" s="533"/>
      <c r="K71" s="200"/>
      <c r="L71" s="200"/>
      <c r="M71" s="200"/>
      <c r="N71" s="200"/>
      <c r="O71" s="200"/>
      <c r="P71" s="200"/>
      <c r="Q71" s="200"/>
      <c r="R71" s="533"/>
      <c r="S71" s="200"/>
      <c r="T71" s="200"/>
      <c r="U71" s="200"/>
      <c r="V71" s="200"/>
      <c r="W71" s="200"/>
      <c r="X71" s="200"/>
      <c r="Y71" s="533"/>
      <c r="Z71" s="200"/>
      <c r="AA71" s="202"/>
      <c r="AB71" s="155"/>
      <c r="AC71" s="202"/>
      <c r="AE71" s="202"/>
    </row>
    <row r="72" spans="1:31" s="475" customFormat="1">
      <c r="A72" s="471" t="s">
        <v>233</v>
      </c>
      <c r="B72" s="472">
        <v>8.75</v>
      </c>
      <c r="C72" s="473">
        <v>8.75</v>
      </c>
      <c r="D72" s="473">
        <v>8.75</v>
      </c>
      <c r="E72" s="473">
        <v>8.75</v>
      </c>
      <c r="F72" s="473">
        <v>8.75</v>
      </c>
      <c r="G72" s="473">
        <v>8.75</v>
      </c>
      <c r="H72" s="473">
        <v>8.75</v>
      </c>
      <c r="I72" s="473">
        <v>8.75</v>
      </c>
      <c r="J72" s="534"/>
      <c r="K72" s="473">
        <v>8.75</v>
      </c>
      <c r="L72" s="473">
        <v>8.75</v>
      </c>
      <c r="M72" s="473">
        <v>8.75</v>
      </c>
      <c r="N72" s="473">
        <v>8.75</v>
      </c>
      <c r="O72" s="473">
        <v>8.75</v>
      </c>
      <c r="P72" s="473">
        <v>8.75</v>
      </c>
      <c r="Q72" s="473">
        <v>8.75</v>
      </c>
      <c r="R72" s="534"/>
      <c r="S72" s="473">
        <v>8.75</v>
      </c>
      <c r="T72" s="473">
        <v>8.75</v>
      </c>
      <c r="U72" s="473">
        <v>8.75</v>
      </c>
      <c r="V72" s="473">
        <v>8.75</v>
      </c>
      <c r="W72" s="473">
        <v>8.75</v>
      </c>
      <c r="X72" s="473">
        <v>8.75</v>
      </c>
      <c r="Y72" s="534"/>
      <c r="Z72" s="473"/>
      <c r="AA72" s="473"/>
      <c r="AB72" s="474"/>
      <c r="AC72" s="473"/>
      <c r="AE72" s="473"/>
    </row>
    <row r="73" spans="1:31" s="475" customFormat="1">
      <c r="A73" s="471" t="s">
        <v>234</v>
      </c>
      <c r="B73" s="476">
        <v>0</v>
      </c>
      <c r="C73" s="477">
        <v>0</v>
      </c>
      <c r="D73" s="477">
        <v>0</v>
      </c>
      <c r="E73" s="477">
        <v>0</v>
      </c>
      <c r="F73" s="477">
        <v>0</v>
      </c>
      <c r="G73" s="477">
        <v>0</v>
      </c>
      <c r="H73" s="477">
        <v>0</v>
      </c>
      <c r="I73" s="477">
        <v>0</v>
      </c>
      <c r="J73" s="535"/>
      <c r="K73" s="477">
        <v>0</v>
      </c>
      <c r="L73" s="477">
        <v>0</v>
      </c>
      <c r="M73" s="477">
        <v>0</v>
      </c>
      <c r="N73" s="477">
        <v>0</v>
      </c>
      <c r="O73" s="477">
        <v>0</v>
      </c>
      <c r="P73" s="477">
        <v>0</v>
      </c>
      <c r="Q73" s="477">
        <v>0</v>
      </c>
      <c r="R73" s="535"/>
      <c r="S73" s="477">
        <v>0</v>
      </c>
      <c r="T73" s="477">
        <v>0</v>
      </c>
      <c r="U73" s="477">
        <v>0</v>
      </c>
      <c r="V73" s="477">
        <v>0</v>
      </c>
      <c r="W73" s="477">
        <v>0</v>
      </c>
      <c r="X73" s="477">
        <v>0</v>
      </c>
      <c r="Y73" s="535"/>
      <c r="Z73" s="477"/>
      <c r="AA73" s="473"/>
      <c r="AB73" s="474"/>
      <c r="AC73" s="473"/>
      <c r="AE73" s="473"/>
    </row>
    <row r="74" spans="1:31" s="207" customFormat="1">
      <c r="A74" s="211" t="s">
        <v>235</v>
      </c>
      <c r="B74" s="212">
        <f>+B72*B73</f>
        <v>0</v>
      </c>
      <c r="C74" s="202">
        <f>+C72*C73</f>
        <v>0</v>
      </c>
      <c r="D74" s="202">
        <f>+D72*D73</f>
        <v>0</v>
      </c>
      <c r="E74" s="202">
        <f>+E72*E73</f>
        <v>0</v>
      </c>
      <c r="F74" s="202">
        <f>+F72*F73</f>
        <v>0</v>
      </c>
      <c r="G74" s="202">
        <f t="shared" ref="G74" si="103">+G72*G73</f>
        <v>0</v>
      </c>
      <c r="H74" s="202">
        <f>+H72*H73</f>
        <v>0</v>
      </c>
      <c r="I74" s="202">
        <f>+I72*I73</f>
        <v>0</v>
      </c>
      <c r="J74" s="536"/>
      <c r="K74" s="202">
        <f>+K72*K73</f>
        <v>0</v>
      </c>
      <c r="L74" s="202">
        <f>+L72*L73</f>
        <v>0</v>
      </c>
      <c r="M74" s="202">
        <f t="shared" ref="M74" si="104">+M72*M73</f>
        <v>0</v>
      </c>
      <c r="N74" s="202">
        <f>+N72*N73</f>
        <v>0</v>
      </c>
      <c r="O74" s="202">
        <f>+O72*O73</f>
        <v>0</v>
      </c>
      <c r="P74" s="202">
        <f>+P72*P73</f>
        <v>0</v>
      </c>
      <c r="Q74" s="202">
        <f t="shared" ref="Q74" si="105">+Q72*Q73</f>
        <v>0</v>
      </c>
      <c r="R74" s="536"/>
      <c r="S74" s="202">
        <f t="shared" ref="S74" si="106">+S72*S73</f>
        <v>0</v>
      </c>
      <c r="T74" s="202">
        <f t="shared" ref="T74" si="107">+T72*T73</f>
        <v>0</v>
      </c>
      <c r="U74" s="202">
        <f t="shared" ref="U74" si="108">+U72*U73</f>
        <v>0</v>
      </c>
      <c r="V74" s="202">
        <f t="shared" ref="V74" si="109">+V72*V73</f>
        <v>0</v>
      </c>
      <c r="W74" s="202">
        <f t="shared" ref="W74:X74" si="110">+W72*W73</f>
        <v>0</v>
      </c>
      <c r="X74" s="202">
        <f t="shared" si="110"/>
        <v>0</v>
      </c>
      <c r="Y74" s="536"/>
      <c r="Z74" s="202"/>
      <c r="AA74" s="202"/>
      <c r="AB74" s="154"/>
      <c r="AC74" s="202"/>
      <c r="AE74" s="202"/>
    </row>
    <row r="75" spans="1:31" s="207" customFormat="1">
      <c r="A75" s="214"/>
      <c r="B75" s="215"/>
      <c r="C75" s="185"/>
      <c r="D75" s="185"/>
      <c r="E75" s="185"/>
      <c r="F75" s="185"/>
      <c r="G75" s="185"/>
      <c r="H75" s="185"/>
      <c r="I75" s="185"/>
      <c r="J75" s="537"/>
      <c r="K75" s="185"/>
      <c r="L75" s="185"/>
      <c r="M75" s="185"/>
      <c r="N75" s="185"/>
      <c r="O75" s="185"/>
      <c r="P75" s="185"/>
      <c r="Q75" s="185"/>
      <c r="R75" s="537"/>
      <c r="S75" s="185"/>
      <c r="T75" s="185"/>
      <c r="U75" s="185"/>
      <c r="V75" s="185"/>
      <c r="W75" s="185"/>
      <c r="X75" s="185"/>
      <c r="Y75" s="537"/>
      <c r="Z75" s="185"/>
      <c r="AA75" s="185"/>
      <c r="AB75" s="155"/>
      <c r="AC75" s="185"/>
      <c r="AE75" s="185"/>
    </row>
    <row r="76" spans="1:31">
      <c r="A76" s="198" t="s">
        <v>236</v>
      </c>
      <c r="B76" s="199"/>
      <c r="C76" s="200"/>
      <c r="D76" s="200"/>
      <c r="E76" s="200"/>
      <c r="F76" s="200"/>
      <c r="G76" s="200"/>
      <c r="H76" s="200"/>
      <c r="I76" s="200"/>
      <c r="J76" s="533"/>
      <c r="K76" s="200"/>
      <c r="L76" s="200"/>
      <c r="M76" s="200"/>
      <c r="N76" s="200"/>
      <c r="O76" s="200"/>
      <c r="P76" s="200"/>
      <c r="Q76" s="200"/>
      <c r="R76" s="533"/>
      <c r="S76" s="200"/>
      <c r="T76" s="200"/>
      <c r="U76" s="200"/>
      <c r="V76" s="200"/>
      <c r="W76" s="200"/>
      <c r="X76" s="200"/>
      <c r="Y76" s="533"/>
      <c r="Z76" s="200"/>
      <c r="AA76" s="202"/>
      <c r="AB76" s="155"/>
      <c r="AC76" s="202"/>
      <c r="AE76" s="202"/>
    </row>
    <row r="77" spans="1:31" s="475" customFormat="1">
      <c r="A77" s="471" t="s">
        <v>233</v>
      </c>
      <c r="B77" s="472">
        <v>12.5</v>
      </c>
      <c r="C77" s="473">
        <v>12.5</v>
      </c>
      <c r="D77" s="473">
        <v>12.5</v>
      </c>
      <c r="E77" s="473">
        <v>12.5</v>
      </c>
      <c r="F77" s="473">
        <v>12.5</v>
      </c>
      <c r="G77" s="473">
        <v>12.5</v>
      </c>
      <c r="H77" s="473">
        <v>12.5</v>
      </c>
      <c r="I77" s="473">
        <v>12.5</v>
      </c>
      <c r="J77" s="534"/>
      <c r="K77" s="473">
        <v>12.5</v>
      </c>
      <c r="L77" s="473">
        <v>12.5</v>
      </c>
      <c r="M77" s="473">
        <v>12.5</v>
      </c>
      <c r="N77" s="473">
        <v>12.5</v>
      </c>
      <c r="O77" s="473">
        <v>12.5</v>
      </c>
      <c r="P77" s="473">
        <v>12.5</v>
      </c>
      <c r="Q77" s="473">
        <v>12.5</v>
      </c>
      <c r="R77" s="534"/>
      <c r="S77" s="473">
        <v>12.5</v>
      </c>
      <c r="T77" s="473">
        <v>12.5</v>
      </c>
      <c r="U77" s="473">
        <v>12.5</v>
      </c>
      <c r="V77" s="473">
        <v>12.5</v>
      </c>
      <c r="W77" s="473">
        <v>12.5</v>
      </c>
      <c r="X77" s="473">
        <v>12.5</v>
      </c>
      <c r="Y77" s="534"/>
      <c r="Z77" s="473"/>
      <c r="AA77" s="473"/>
      <c r="AB77" s="474"/>
      <c r="AC77" s="473"/>
      <c r="AE77" s="473"/>
    </row>
    <row r="78" spans="1:31" s="475" customFormat="1">
      <c r="A78" s="471" t="s">
        <v>234</v>
      </c>
      <c r="B78" s="476">
        <v>0</v>
      </c>
      <c r="C78" s="477">
        <v>0</v>
      </c>
      <c r="D78" s="477">
        <v>0</v>
      </c>
      <c r="E78" s="477">
        <v>0</v>
      </c>
      <c r="F78" s="477">
        <v>0</v>
      </c>
      <c r="G78" s="477">
        <v>0</v>
      </c>
      <c r="H78" s="477">
        <v>0</v>
      </c>
      <c r="I78" s="477">
        <v>0</v>
      </c>
      <c r="J78" s="535"/>
      <c r="K78" s="477">
        <v>0</v>
      </c>
      <c r="L78" s="477">
        <v>0</v>
      </c>
      <c r="M78" s="477">
        <v>0</v>
      </c>
      <c r="N78" s="477">
        <v>0</v>
      </c>
      <c r="O78" s="477">
        <v>0</v>
      </c>
      <c r="P78" s="477">
        <v>0</v>
      </c>
      <c r="Q78" s="477">
        <v>0</v>
      </c>
      <c r="R78" s="535"/>
      <c r="S78" s="477">
        <v>0</v>
      </c>
      <c r="T78" s="477">
        <v>0</v>
      </c>
      <c r="U78" s="477">
        <v>0</v>
      </c>
      <c r="V78" s="477">
        <v>0</v>
      </c>
      <c r="W78" s="477">
        <v>0</v>
      </c>
      <c r="X78" s="477">
        <v>0</v>
      </c>
      <c r="Y78" s="535"/>
      <c r="Z78" s="477"/>
      <c r="AA78" s="473"/>
      <c r="AB78" s="474"/>
      <c r="AC78" s="473"/>
      <c r="AE78" s="473"/>
    </row>
    <row r="79" spans="1:31" s="207" customFormat="1">
      <c r="A79" s="211" t="s">
        <v>237</v>
      </c>
      <c r="B79" s="212">
        <f t="shared" ref="B79:H79" si="111">+B77*B78</f>
        <v>0</v>
      </c>
      <c r="C79" s="202">
        <f t="shared" si="111"/>
        <v>0</v>
      </c>
      <c r="D79" s="202">
        <f t="shared" si="111"/>
        <v>0</v>
      </c>
      <c r="E79" s="202">
        <f t="shared" si="111"/>
        <v>0</v>
      </c>
      <c r="F79" s="202">
        <f t="shared" si="111"/>
        <v>0</v>
      </c>
      <c r="G79" s="202">
        <f t="shared" si="111"/>
        <v>0</v>
      </c>
      <c r="H79" s="202">
        <f t="shared" si="111"/>
        <v>0</v>
      </c>
      <c r="I79" s="202">
        <f t="shared" ref="I79" si="112">+I77*I78</f>
        <v>0</v>
      </c>
      <c r="J79" s="536"/>
      <c r="K79" s="202">
        <f>+K77*K78</f>
        <v>0</v>
      </c>
      <c r="L79" s="202">
        <f>+L77*L78</f>
        <v>0</v>
      </c>
      <c r="M79" s="202">
        <f t="shared" ref="M79" si="113">+M77*M78</f>
        <v>0</v>
      </c>
      <c r="N79" s="202">
        <f>+N77*N78</f>
        <v>0</v>
      </c>
      <c r="O79" s="202">
        <f>+O77*O78</f>
        <v>0</v>
      </c>
      <c r="P79" s="202">
        <f>+P77*P78</f>
        <v>0</v>
      </c>
      <c r="Q79" s="202">
        <f t="shared" ref="Q79" si="114">+Q77*Q78</f>
        <v>0</v>
      </c>
      <c r="R79" s="536"/>
      <c r="S79" s="202">
        <f>+S77*S78</f>
        <v>0</v>
      </c>
      <c r="T79" s="202">
        <f>+T77*T78</f>
        <v>0</v>
      </c>
      <c r="U79" s="202">
        <f t="shared" ref="U79" si="115">+U77*U78</f>
        <v>0</v>
      </c>
      <c r="V79" s="202">
        <f>+V77*V78</f>
        <v>0</v>
      </c>
      <c r="W79" s="202">
        <f>+W77*W78</f>
        <v>0</v>
      </c>
      <c r="X79" s="202">
        <f>+X77*X78</f>
        <v>0</v>
      </c>
      <c r="Y79" s="536"/>
      <c r="Z79" s="202"/>
      <c r="AA79" s="202"/>
      <c r="AB79" s="154"/>
      <c r="AC79" s="202"/>
      <c r="AE79" s="202"/>
    </row>
    <row r="80" spans="1:31" s="207" customFormat="1">
      <c r="A80" s="211"/>
      <c r="B80" s="212"/>
      <c r="C80" s="202"/>
      <c r="D80" s="202"/>
      <c r="E80" s="202"/>
      <c r="F80" s="202"/>
      <c r="G80" s="202"/>
      <c r="H80" s="202"/>
      <c r="I80" s="202"/>
      <c r="J80" s="536"/>
      <c r="K80" s="202"/>
      <c r="L80" s="202"/>
      <c r="M80" s="202"/>
      <c r="N80" s="202"/>
      <c r="O80" s="202"/>
      <c r="P80" s="202"/>
      <c r="Q80" s="202"/>
      <c r="R80" s="536"/>
      <c r="S80" s="202"/>
      <c r="T80" s="202"/>
      <c r="U80" s="202"/>
      <c r="V80" s="202"/>
      <c r="W80" s="202"/>
      <c r="X80" s="202"/>
      <c r="Y80" s="536"/>
      <c r="Z80" s="202"/>
      <c r="AA80" s="202"/>
      <c r="AB80" s="154"/>
      <c r="AC80" s="202"/>
      <c r="AE80" s="202"/>
    </row>
    <row r="81" spans="1:31" s="207" customFormat="1">
      <c r="A81" s="217" t="s">
        <v>238</v>
      </c>
      <c r="B81" s="227">
        <f t="shared" ref="B81:H81" si="116">+B74+B79</f>
        <v>0</v>
      </c>
      <c r="C81" s="228">
        <f t="shared" si="116"/>
        <v>0</v>
      </c>
      <c r="D81" s="228">
        <f t="shared" si="116"/>
        <v>0</v>
      </c>
      <c r="E81" s="228">
        <f t="shared" si="116"/>
        <v>0</v>
      </c>
      <c r="F81" s="228">
        <f t="shared" si="116"/>
        <v>0</v>
      </c>
      <c r="G81" s="228">
        <f t="shared" si="116"/>
        <v>0</v>
      </c>
      <c r="H81" s="481">
        <f t="shared" si="116"/>
        <v>0</v>
      </c>
      <c r="I81" s="481">
        <f t="shared" ref="I81" si="117">+I74+I79</f>
        <v>0</v>
      </c>
      <c r="J81" s="538"/>
      <c r="K81" s="228">
        <f>+K74+K79</f>
        <v>0</v>
      </c>
      <c r="L81" s="228">
        <f>+L74+L79</f>
        <v>0</v>
      </c>
      <c r="M81" s="228">
        <f t="shared" ref="M81" si="118">+M74+M79</f>
        <v>0</v>
      </c>
      <c r="N81" s="228">
        <f>+N74+N79</f>
        <v>0</v>
      </c>
      <c r="O81" s="228">
        <f>+O74+O79</f>
        <v>0</v>
      </c>
      <c r="P81" s="228">
        <f>+P74+P79</f>
        <v>0</v>
      </c>
      <c r="Q81" s="228">
        <f t="shared" ref="Q81" si="119">+Q74+Q79</f>
        <v>0</v>
      </c>
      <c r="R81" s="538"/>
      <c r="S81" s="228">
        <f>+S74+S79</f>
        <v>0</v>
      </c>
      <c r="T81" s="228">
        <f>+T74+T79</f>
        <v>0</v>
      </c>
      <c r="U81" s="228">
        <f t="shared" ref="U81" si="120">+U74+U79</f>
        <v>0</v>
      </c>
      <c r="V81" s="228">
        <f>+V74+V79</f>
        <v>0</v>
      </c>
      <c r="W81" s="228">
        <f>+W74+W79</f>
        <v>0</v>
      </c>
      <c r="X81" s="228">
        <f>+X74+X79</f>
        <v>0</v>
      </c>
      <c r="Y81" s="538"/>
      <c r="Z81" s="387"/>
      <c r="AA81" s="221"/>
      <c r="AB81" s="155"/>
      <c r="AC81" s="185"/>
      <c r="AE81" s="185"/>
    </row>
    <row r="82" spans="1:31" s="207" customFormat="1">
      <c r="A82" s="215"/>
      <c r="B82" s="215"/>
      <c r="C82" s="185"/>
      <c r="D82" s="185"/>
      <c r="E82" s="185"/>
      <c r="F82" s="185"/>
      <c r="G82" s="185"/>
      <c r="H82" s="185"/>
      <c r="I82" s="185"/>
      <c r="J82" s="537"/>
      <c r="K82" s="185"/>
      <c r="L82" s="185"/>
      <c r="M82" s="185"/>
      <c r="N82" s="185"/>
      <c r="O82" s="185"/>
      <c r="P82" s="185"/>
      <c r="Q82" s="185"/>
      <c r="R82" s="537"/>
      <c r="S82" s="185"/>
      <c r="T82" s="185"/>
      <c r="U82" s="185"/>
      <c r="V82" s="185"/>
      <c r="W82" s="185"/>
      <c r="X82" s="185"/>
      <c r="Y82" s="537"/>
      <c r="Z82" s="185"/>
      <c r="AA82" s="185"/>
      <c r="AB82" s="155"/>
      <c r="AC82" s="185"/>
      <c r="AE82" s="185"/>
    </row>
    <row r="83" spans="1:31">
      <c r="A83" s="198" t="s">
        <v>239</v>
      </c>
      <c r="B83" s="199"/>
      <c r="C83" s="200"/>
      <c r="D83" s="200"/>
      <c r="E83" s="200"/>
      <c r="F83" s="200"/>
      <c r="G83" s="200"/>
      <c r="H83" s="200"/>
      <c r="I83" s="200"/>
      <c r="J83" s="533"/>
      <c r="K83" s="200"/>
      <c r="L83" s="200"/>
      <c r="M83" s="200"/>
      <c r="N83" s="200"/>
      <c r="O83" s="200"/>
      <c r="P83" s="200"/>
      <c r="Q83" s="200"/>
      <c r="R83" s="533"/>
      <c r="S83" s="200"/>
      <c r="T83" s="200"/>
      <c r="U83" s="200"/>
      <c r="V83" s="200"/>
      <c r="W83" s="200"/>
      <c r="X83" s="200"/>
      <c r="Y83" s="533"/>
      <c r="Z83" s="200"/>
      <c r="AA83" s="202"/>
      <c r="AB83" s="155"/>
      <c r="AC83" s="202"/>
      <c r="AE83" s="202"/>
    </row>
    <row r="84" spans="1:31" s="499" customFormat="1">
      <c r="A84" s="495" t="s">
        <v>233</v>
      </c>
      <c r="B84" s="496">
        <v>12</v>
      </c>
      <c r="C84" s="497">
        <v>12</v>
      </c>
      <c r="D84" s="497">
        <v>12</v>
      </c>
      <c r="E84" s="497">
        <v>12</v>
      </c>
      <c r="F84" s="497">
        <v>12</v>
      </c>
      <c r="G84" s="497">
        <v>12</v>
      </c>
      <c r="H84" s="497">
        <v>12</v>
      </c>
      <c r="I84" s="497">
        <v>12</v>
      </c>
      <c r="J84" s="539"/>
      <c r="K84" s="497">
        <v>12</v>
      </c>
      <c r="L84" s="497">
        <v>12</v>
      </c>
      <c r="M84" s="497">
        <v>12</v>
      </c>
      <c r="N84" s="497">
        <v>12</v>
      </c>
      <c r="O84" s="497">
        <v>12</v>
      </c>
      <c r="P84" s="497">
        <v>12</v>
      </c>
      <c r="Q84" s="497">
        <v>12</v>
      </c>
      <c r="R84" s="539"/>
      <c r="S84" s="497">
        <v>12</v>
      </c>
      <c r="T84" s="497">
        <v>12</v>
      </c>
      <c r="U84" s="497">
        <v>12</v>
      </c>
      <c r="V84" s="497">
        <v>12</v>
      </c>
      <c r="W84" s="497">
        <v>12</v>
      </c>
      <c r="X84" s="497">
        <v>12</v>
      </c>
      <c r="Y84" s="539"/>
      <c r="Z84" s="497"/>
      <c r="AA84" s="497"/>
      <c r="AB84" s="498"/>
      <c r="AC84" s="497"/>
      <c r="AE84" s="497"/>
    </row>
    <row r="85" spans="1:31" s="475" customFormat="1">
      <c r="A85" s="471" t="s">
        <v>234</v>
      </c>
      <c r="B85" s="476">
        <v>0</v>
      </c>
      <c r="C85" s="477">
        <v>0</v>
      </c>
      <c r="D85" s="477">
        <v>0</v>
      </c>
      <c r="E85" s="477">
        <v>0</v>
      </c>
      <c r="F85" s="477">
        <v>0</v>
      </c>
      <c r="G85" s="477">
        <v>0</v>
      </c>
      <c r="H85" s="477">
        <v>0</v>
      </c>
      <c r="I85" s="477">
        <v>0</v>
      </c>
      <c r="J85" s="535"/>
      <c r="K85" s="477">
        <v>0</v>
      </c>
      <c r="L85" s="477">
        <v>0</v>
      </c>
      <c r="M85" s="477">
        <v>0</v>
      </c>
      <c r="N85" s="477">
        <v>0</v>
      </c>
      <c r="O85" s="477">
        <v>0</v>
      </c>
      <c r="P85" s="477">
        <v>0</v>
      </c>
      <c r="Q85" s="477">
        <v>0</v>
      </c>
      <c r="R85" s="535"/>
      <c r="S85" s="477">
        <v>0</v>
      </c>
      <c r="T85" s="477">
        <v>0</v>
      </c>
      <c r="U85" s="477">
        <v>0</v>
      </c>
      <c r="V85" s="477">
        <v>0</v>
      </c>
      <c r="W85" s="477">
        <v>0</v>
      </c>
      <c r="X85" s="477">
        <v>0</v>
      </c>
      <c r="Y85" s="535"/>
      <c r="Z85" s="477"/>
      <c r="AA85" s="473"/>
      <c r="AB85" s="474"/>
      <c r="AC85" s="473"/>
      <c r="AE85" s="473"/>
    </row>
    <row r="86" spans="1:31" s="475" customFormat="1">
      <c r="A86" s="471" t="s">
        <v>240</v>
      </c>
      <c r="B86" s="476">
        <v>1</v>
      </c>
      <c r="C86" s="477">
        <v>1</v>
      </c>
      <c r="D86" s="477">
        <v>1</v>
      </c>
      <c r="E86" s="477">
        <v>1</v>
      </c>
      <c r="F86" s="477">
        <v>1</v>
      </c>
      <c r="G86" s="477">
        <v>1</v>
      </c>
      <c r="H86" s="477">
        <v>1</v>
      </c>
      <c r="I86" s="477">
        <v>1</v>
      </c>
      <c r="J86" s="535"/>
      <c r="K86" s="477">
        <v>1</v>
      </c>
      <c r="L86" s="477">
        <v>1</v>
      </c>
      <c r="M86" s="477">
        <v>1</v>
      </c>
      <c r="N86" s="477">
        <v>1</v>
      </c>
      <c r="O86" s="477">
        <v>1</v>
      </c>
      <c r="P86" s="477">
        <v>1</v>
      </c>
      <c r="Q86" s="477">
        <v>1</v>
      </c>
      <c r="R86" s="535"/>
      <c r="S86" s="477">
        <v>1</v>
      </c>
      <c r="T86" s="477">
        <v>1</v>
      </c>
      <c r="U86" s="477">
        <v>1</v>
      </c>
      <c r="V86" s="477">
        <v>1</v>
      </c>
      <c r="W86" s="477">
        <v>1</v>
      </c>
      <c r="X86" s="477">
        <v>1</v>
      </c>
      <c r="Y86" s="535"/>
      <c r="Z86" s="477"/>
      <c r="AA86" s="473"/>
      <c r="AB86" s="474"/>
      <c r="AC86" s="473"/>
      <c r="AE86" s="473"/>
    </row>
    <row r="87" spans="1:31" s="207" customFormat="1">
      <c r="A87" s="211" t="s">
        <v>237</v>
      </c>
      <c r="B87" s="212">
        <f t="shared" ref="B87" si="121">+B84*B85*B86</f>
        <v>0</v>
      </c>
      <c r="C87" s="202">
        <f t="shared" ref="C87" si="122">+C84*C85*C86</f>
        <v>0</v>
      </c>
      <c r="D87" s="202">
        <f t="shared" ref="D87" si="123">+D84*D85*D86</f>
        <v>0</v>
      </c>
      <c r="E87" s="202">
        <f t="shared" ref="E87" si="124">+E84*E85*E86</f>
        <v>0</v>
      </c>
      <c r="F87" s="202">
        <f t="shared" ref="F87" si="125">+F84*F85*F86</f>
        <v>0</v>
      </c>
      <c r="G87" s="202">
        <f t="shared" ref="G87:H87" si="126">+G84*G85*G86</f>
        <v>0</v>
      </c>
      <c r="H87" s="202">
        <f t="shared" si="126"/>
        <v>0</v>
      </c>
      <c r="I87" s="202">
        <f>+I84*I85*I86</f>
        <v>0</v>
      </c>
      <c r="J87" s="536"/>
      <c r="K87" s="202">
        <f t="shared" ref="K87" si="127">+K84*K85*K86</f>
        <v>0</v>
      </c>
      <c r="L87" s="202">
        <f>+L84*L85*L86</f>
        <v>0</v>
      </c>
      <c r="M87" s="202">
        <f t="shared" ref="M87" si="128">+M84*M85*M86</f>
        <v>0</v>
      </c>
      <c r="N87" s="202">
        <f t="shared" ref="N87" si="129">+N84*N85*N86</f>
        <v>0</v>
      </c>
      <c r="O87" s="202">
        <f>+O84*O85*O86</f>
        <v>0</v>
      </c>
      <c r="P87" s="202">
        <f t="shared" ref="P87" si="130">+P84*P85*P86</f>
        <v>0</v>
      </c>
      <c r="Q87" s="202">
        <f t="shared" ref="Q87" si="131">+Q84*Q85*Q86</f>
        <v>0</v>
      </c>
      <c r="R87" s="536"/>
      <c r="S87" s="202">
        <f t="shared" ref="S87" si="132">+S84*S85*S86</f>
        <v>0</v>
      </c>
      <c r="T87" s="202">
        <f t="shared" ref="T87" si="133">+T84*T85*T86</f>
        <v>0</v>
      </c>
      <c r="U87" s="202">
        <f t="shared" ref="U87" si="134">+U84*U85*U86</f>
        <v>0</v>
      </c>
      <c r="V87" s="202">
        <f t="shared" ref="V87" si="135">+V84*V85*V86</f>
        <v>0</v>
      </c>
      <c r="W87" s="202">
        <f t="shared" ref="W87:X87" si="136">+W84*W85*W86</f>
        <v>0</v>
      </c>
      <c r="X87" s="202">
        <f t="shared" si="136"/>
        <v>0</v>
      </c>
      <c r="Y87" s="536"/>
      <c r="Z87" s="202"/>
      <c r="AA87" s="202"/>
      <c r="AB87" s="154"/>
      <c r="AC87" s="202"/>
      <c r="AE87" s="202"/>
    </row>
    <row r="88" spans="1:31" s="207" customFormat="1">
      <c r="A88" s="215"/>
      <c r="B88" s="215"/>
      <c r="C88" s="185"/>
      <c r="D88" s="185"/>
      <c r="E88" s="185"/>
      <c r="F88" s="185"/>
      <c r="G88" s="185"/>
      <c r="H88" s="185"/>
      <c r="I88" s="185"/>
      <c r="J88" s="537"/>
      <c r="K88" s="185"/>
      <c r="L88" s="185"/>
      <c r="M88" s="185"/>
      <c r="N88" s="185"/>
      <c r="O88" s="185"/>
      <c r="P88" s="185"/>
      <c r="Q88" s="185"/>
      <c r="R88" s="537"/>
      <c r="S88" s="185"/>
      <c r="T88" s="185"/>
      <c r="U88" s="185"/>
      <c r="V88" s="185"/>
      <c r="W88" s="185"/>
      <c r="X88" s="185"/>
      <c r="Y88" s="537"/>
      <c r="Z88" s="185"/>
      <c r="AA88" s="185"/>
      <c r="AB88" s="155"/>
      <c r="AC88" s="185"/>
      <c r="AE88" s="185"/>
    </row>
    <row r="89" spans="1:31">
      <c r="A89" s="198" t="s">
        <v>241</v>
      </c>
      <c r="B89" s="199"/>
      <c r="C89" s="200"/>
      <c r="D89" s="200"/>
      <c r="E89" s="200"/>
      <c r="F89" s="200"/>
      <c r="G89" s="200"/>
      <c r="H89" s="200"/>
      <c r="I89" s="200"/>
      <c r="J89" s="533"/>
      <c r="K89" s="200"/>
      <c r="L89" s="200"/>
      <c r="M89" s="200"/>
      <c r="N89" s="200"/>
      <c r="O89" s="200"/>
      <c r="P89" s="200"/>
      <c r="Q89" s="200"/>
      <c r="R89" s="533"/>
      <c r="S89" s="200"/>
      <c r="T89" s="200"/>
      <c r="U89" s="200"/>
      <c r="V89" s="200"/>
      <c r="W89" s="200"/>
      <c r="X89" s="200"/>
      <c r="Y89" s="533"/>
      <c r="Z89" s="200"/>
      <c r="AA89" s="202"/>
      <c r="AB89" s="155"/>
      <c r="AC89" s="202"/>
      <c r="AE89" s="202"/>
    </row>
    <row r="90" spans="1:31" s="499" customFormat="1">
      <c r="A90" s="495" t="s">
        <v>233</v>
      </c>
      <c r="B90" s="496">
        <v>13</v>
      </c>
      <c r="C90" s="497">
        <v>13</v>
      </c>
      <c r="D90" s="497">
        <v>13</v>
      </c>
      <c r="E90" s="497">
        <v>13</v>
      </c>
      <c r="F90" s="497">
        <v>13</v>
      </c>
      <c r="G90" s="497">
        <v>13</v>
      </c>
      <c r="H90" s="497">
        <v>13</v>
      </c>
      <c r="I90" s="497">
        <v>13</v>
      </c>
      <c r="J90" s="539"/>
      <c r="K90" s="497">
        <v>13</v>
      </c>
      <c r="L90" s="497">
        <v>13</v>
      </c>
      <c r="M90" s="497">
        <v>13</v>
      </c>
      <c r="N90" s="497">
        <v>13</v>
      </c>
      <c r="O90" s="497">
        <v>13</v>
      </c>
      <c r="P90" s="497">
        <v>13</v>
      </c>
      <c r="Q90" s="497">
        <v>13</v>
      </c>
      <c r="R90" s="539"/>
      <c r="S90" s="497">
        <v>13</v>
      </c>
      <c r="T90" s="497">
        <v>13</v>
      </c>
      <c r="U90" s="497">
        <v>13</v>
      </c>
      <c r="V90" s="497">
        <v>13</v>
      </c>
      <c r="W90" s="497">
        <v>13</v>
      </c>
      <c r="X90" s="497">
        <v>13</v>
      </c>
      <c r="Y90" s="539"/>
      <c r="Z90" s="497"/>
      <c r="AA90" s="497"/>
      <c r="AB90" s="498"/>
      <c r="AC90" s="497"/>
      <c r="AE90" s="497"/>
    </row>
    <row r="91" spans="1:31" s="475" customFormat="1">
      <c r="A91" s="471" t="s">
        <v>234</v>
      </c>
      <c r="B91" s="476">
        <v>0</v>
      </c>
      <c r="C91" s="477">
        <v>0</v>
      </c>
      <c r="D91" s="477">
        <v>0</v>
      </c>
      <c r="E91" s="477">
        <v>0</v>
      </c>
      <c r="F91" s="477">
        <v>0</v>
      </c>
      <c r="G91" s="477">
        <v>0</v>
      </c>
      <c r="H91" s="477">
        <v>0</v>
      </c>
      <c r="I91" s="477">
        <v>0</v>
      </c>
      <c r="J91" s="535"/>
      <c r="K91" s="477">
        <v>0</v>
      </c>
      <c r="L91" s="477">
        <v>0</v>
      </c>
      <c r="M91" s="477">
        <v>0</v>
      </c>
      <c r="N91" s="477">
        <v>0</v>
      </c>
      <c r="O91" s="477">
        <v>0</v>
      </c>
      <c r="P91" s="477">
        <v>0</v>
      </c>
      <c r="Q91" s="477">
        <v>0</v>
      </c>
      <c r="R91" s="535"/>
      <c r="S91" s="477">
        <v>0</v>
      </c>
      <c r="T91" s="477">
        <v>0</v>
      </c>
      <c r="U91" s="477">
        <v>0</v>
      </c>
      <c r="V91" s="477">
        <v>0</v>
      </c>
      <c r="W91" s="477">
        <v>0</v>
      </c>
      <c r="X91" s="477">
        <v>0</v>
      </c>
      <c r="Y91" s="535"/>
      <c r="Z91" s="477"/>
      <c r="AA91" s="473"/>
      <c r="AB91" s="474"/>
      <c r="AC91" s="473"/>
      <c r="AE91" s="473"/>
    </row>
    <row r="92" spans="1:31" s="475" customFormat="1">
      <c r="A92" s="471" t="s">
        <v>240</v>
      </c>
      <c r="B92" s="476">
        <v>1</v>
      </c>
      <c r="C92" s="477">
        <v>1</v>
      </c>
      <c r="D92" s="477">
        <v>1</v>
      </c>
      <c r="E92" s="477">
        <v>1</v>
      </c>
      <c r="F92" s="477">
        <v>1</v>
      </c>
      <c r="G92" s="477">
        <v>1</v>
      </c>
      <c r="H92" s="477">
        <v>1</v>
      </c>
      <c r="I92" s="477">
        <v>1</v>
      </c>
      <c r="J92" s="535"/>
      <c r="K92" s="477">
        <v>1</v>
      </c>
      <c r="L92" s="477">
        <v>1</v>
      </c>
      <c r="M92" s="477">
        <v>1</v>
      </c>
      <c r="N92" s="477">
        <v>1</v>
      </c>
      <c r="O92" s="477">
        <v>1</v>
      </c>
      <c r="P92" s="477">
        <v>1</v>
      </c>
      <c r="Q92" s="477">
        <v>1</v>
      </c>
      <c r="R92" s="535"/>
      <c r="S92" s="477">
        <v>1</v>
      </c>
      <c r="T92" s="477">
        <v>1</v>
      </c>
      <c r="U92" s="477">
        <v>1</v>
      </c>
      <c r="V92" s="477">
        <v>1</v>
      </c>
      <c r="W92" s="477">
        <v>1</v>
      </c>
      <c r="X92" s="477">
        <v>1</v>
      </c>
      <c r="Y92" s="535"/>
      <c r="Z92" s="477"/>
      <c r="AA92" s="473"/>
      <c r="AB92" s="474"/>
      <c r="AC92" s="473"/>
      <c r="AE92" s="473"/>
    </row>
    <row r="93" spans="1:31" s="207" customFormat="1">
      <c r="A93" s="211" t="s">
        <v>237</v>
      </c>
      <c r="B93" s="212">
        <f t="shared" ref="B93" si="137">+B90*B91*B92</f>
        <v>0</v>
      </c>
      <c r="C93" s="202">
        <f t="shared" ref="C93" si="138">+C90*C91*C92</f>
        <v>0</v>
      </c>
      <c r="D93" s="202">
        <f t="shared" ref="D93" si="139">+D90*D91*D92</f>
        <v>0</v>
      </c>
      <c r="E93" s="202">
        <f t="shared" ref="E93" si="140">+E90*E91*E92</f>
        <v>0</v>
      </c>
      <c r="F93" s="202">
        <f t="shared" ref="F93" si="141">+F90*F91*F92</f>
        <v>0</v>
      </c>
      <c r="G93" s="202">
        <f t="shared" ref="G93:H93" si="142">+G90*G91*G92</f>
        <v>0</v>
      </c>
      <c r="H93" s="202">
        <f t="shared" si="142"/>
        <v>0</v>
      </c>
      <c r="I93" s="202">
        <f>+I90*I91*I92</f>
        <v>0</v>
      </c>
      <c r="J93" s="536"/>
      <c r="K93" s="202">
        <f t="shared" ref="K93" si="143">+K90*K91*K92</f>
        <v>0</v>
      </c>
      <c r="L93" s="202">
        <f>+L90*L91*L92</f>
        <v>0</v>
      </c>
      <c r="M93" s="202">
        <f t="shared" ref="M93" si="144">+M90*M91*M92</f>
        <v>0</v>
      </c>
      <c r="N93" s="202">
        <f t="shared" ref="N93" si="145">+N90*N91*N92</f>
        <v>0</v>
      </c>
      <c r="O93" s="202">
        <f>+O90*O91*O92</f>
        <v>0</v>
      </c>
      <c r="P93" s="202">
        <f t="shared" ref="P93" si="146">+P90*P91*P92</f>
        <v>0</v>
      </c>
      <c r="Q93" s="202">
        <f t="shared" ref="Q93" si="147">+Q90*Q91*Q92</f>
        <v>0</v>
      </c>
      <c r="R93" s="536"/>
      <c r="S93" s="202">
        <f t="shared" ref="S93" si="148">+S90*S91*S92</f>
        <v>0</v>
      </c>
      <c r="T93" s="202">
        <f t="shared" ref="T93" si="149">+T90*T91*T92</f>
        <v>0</v>
      </c>
      <c r="U93" s="202">
        <f t="shared" ref="U93" si="150">+U90*U91*U92</f>
        <v>0</v>
      </c>
      <c r="V93" s="202">
        <f t="shared" ref="V93" si="151">+V90*V91*V92</f>
        <v>0</v>
      </c>
      <c r="W93" s="202">
        <f t="shared" ref="W93:X93" si="152">+W90*W91*W92</f>
        <v>0</v>
      </c>
      <c r="X93" s="202">
        <f t="shared" si="152"/>
        <v>0</v>
      </c>
      <c r="Y93" s="536"/>
      <c r="Z93" s="202"/>
      <c r="AA93" s="202"/>
      <c r="AB93" s="154"/>
      <c r="AC93" s="202"/>
      <c r="AE93" s="202"/>
    </row>
    <row r="94" spans="1:31" s="207" customFormat="1">
      <c r="A94" s="211"/>
      <c r="B94" s="212"/>
      <c r="C94" s="202"/>
      <c r="D94" s="202"/>
      <c r="E94" s="202"/>
      <c r="F94" s="202"/>
      <c r="G94" s="202"/>
      <c r="H94" s="202"/>
      <c r="I94" s="202"/>
      <c r="J94" s="536"/>
      <c r="K94" s="202"/>
      <c r="L94" s="202"/>
      <c r="M94" s="202"/>
      <c r="N94" s="202"/>
      <c r="O94" s="202"/>
      <c r="P94" s="202"/>
      <c r="Q94" s="202"/>
      <c r="R94" s="536"/>
      <c r="S94" s="202"/>
      <c r="T94" s="202"/>
      <c r="U94" s="202"/>
      <c r="V94" s="202"/>
      <c r="W94" s="202"/>
      <c r="X94" s="202"/>
      <c r="Y94" s="536"/>
      <c r="Z94" s="202"/>
      <c r="AA94" s="202"/>
      <c r="AB94" s="154"/>
      <c r="AC94" s="202"/>
      <c r="AE94" s="202"/>
    </row>
    <row r="95" spans="1:31">
      <c r="A95" s="198" t="s">
        <v>242</v>
      </c>
      <c r="B95" s="199"/>
      <c r="C95" s="200"/>
      <c r="D95" s="200"/>
      <c r="E95" s="200"/>
      <c r="F95" s="200"/>
      <c r="G95" s="200"/>
      <c r="H95" s="200"/>
      <c r="I95" s="200"/>
      <c r="J95" s="533"/>
      <c r="K95" s="200"/>
      <c r="L95" s="200"/>
      <c r="M95" s="200"/>
      <c r="N95" s="200"/>
      <c r="O95" s="200"/>
      <c r="P95" s="200"/>
      <c r="Q95" s="200"/>
      <c r="R95" s="533"/>
      <c r="S95" s="200"/>
      <c r="T95" s="200"/>
      <c r="U95" s="200"/>
      <c r="V95" s="200"/>
      <c r="W95" s="200"/>
      <c r="X95" s="200"/>
      <c r="Y95" s="533"/>
      <c r="Z95" s="200"/>
      <c r="AA95" s="202"/>
      <c r="AB95" s="155"/>
      <c r="AC95" s="202"/>
      <c r="AE95" s="202"/>
    </row>
    <row r="96" spans="1:31" s="475" customFormat="1">
      <c r="A96" s="471" t="s">
        <v>233</v>
      </c>
      <c r="B96" s="472">
        <v>100</v>
      </c>
      <c r="C96" s="473">
        <v>100</v>
      </c>
      <c r="D96" s="473">
        <v>100</v>
      </c>
      <c r="E96" s="473">
        <v>100</v>
      </c>
      <c r="F96" s="473">
        <v>100</v>
      </c>
      <c r="G96" s="473">
        <v>100</v>
      </c>
      <c r="H96" s="473">
        <v>100</v>
      </c>
      <c r="I96" s="473">
        <v>100</v>
      </c>
      <c r="J96" s="534">
        <v>100</v>
      </c>
      <c r="K96" s="473">
        <v>100</v>
      </c>
      <c r="L96" s="473">
        <v>100</v>
      </c>
      <c r="M96" s="473">
        <v>100</v>
      </c>
      <c r="N96" s="473">
        <v>100</v>
      </c>
      <c r="O96" s="473">
        <v>100</v>
      </c>
      <c r="P96" s="473">
        <v>100</v>
      </c>
      <c r="Q96" s="473">
        <v>100</v>
      </c>
      <c r="R96" s="534">
        <v>100</v>
      </c>
      <c r="S96" s="473">
        <v>100</v>
      </c>
      <c r="T96" s="473">
        <v>100</v>
      </c>
      <c r="U96" s="473">
        <v>100</v>
      </c>
      <c r="V96" s="473">
        <v>100</v>
      </c>
      <c r="W96" s="473">
        <v>100</v>
      </c>
      <c r="X96" s="473">
        <v>100</v>
      </c>
      <c r="Y96" s="534">
        <v>100</v>
      </c>
      <c r="Z96" s="473"/>
      <c r="AA96" s="473"/>
      <c r="AB96" s="474"/>
      <c r="AC96" s="473"/>
      <c r="AE96" s="473"/>
    </row>
    <row r="97" spans="1:31" s="475" customFormat="1">
      <c r="A97" s="471" t="s">
        <v>67</v>
      </c>
      <c r="B97" s="476">
        <v>0</v>
      </c>
      <c r="C97" s="477">
        <v>0</v>
      </c>
      <c r="D97" s="477">
        <v>0</v>
      </c>
      <c r="E97" s="477">
        <v>0</v>
      </c>
      <c r="F97" s="477">
        <v>0</v>
      </c>
      <c r="G97" s="477">
        <v>0</v>
      </c>
      <c r="H97" s="477">
        <v>0</v>
      </c>
      <c r="I97" s="477">
        <v>0</v>
      </c>
      <c r="J97" s="540">
        <v>7.5</v>
      </c>
      <c r="K97" s="477">
        <v>0</v>
      </c>
      <c r="L97" s="477">
        <v>0</v>
      </c>
      <c r="M97" s="477">
        <v>0</v>
      </c>
      <c r="N97" s="477">
        <v>0</v>
      </c>
      <c r="O97" s="477">
        <v>0</v>
      </c>
      <c r="P97" s="477">
        <v>0</v>
      </c>
      <c r="Q97" s="477">
        <v>0</v>
      </c>
      <c r="R97" s="540">
        <v>7.5</v>
      </c>
      <c r="S97" s="477">
        <v>0</v>
      </c>
      <c r="T97" s="477">
        <v>0</v>
      </c>
      <c r="U97" s="477">
        <v>0</v>
      </c>
      <c r="V97" s="477">
        <v>0</v>
      </c>
      <c r="W97" s="477">
        <v>0</v>
      </c>
      <c r="X97" s="477">
        <v>0</v>
      </c>
      <c r="Y97" s="540">
        <v>7.5</v>
      </c>
      <c r="Z97" s="477"/>
      <c r="AA97" s="473"/>
      <c r="AB97" s="474"/>
      <c r="AC97" s="473"/>
      <c r="AE97" s="473"/>
    </row>
    <row r="98" spans="1:31" s="207" customFormat="1">
      <c r="A98" s="211" t="s">
        <v>237</v>
      </c>
      <c r="B98" s="212">
        <f t="shared" ref="B98:Y98" si="153">+B96*B97</f>
        <v>0</v>
      </c>
      <c r="C98" s="202">
        <f t="shared" si="153"/>
        <v>0</v>
      </c>
      <c r="D98" s="202">
        <f t="shared" si="153"/>
        <v>0</v>
      </c>
      <c r="E98" s="202">
        <f t="shared" si="153"/>
        <v>0</v>
      </c>
      <c r="F98" s="202">
        <f t="shared" si="153"/>
        <v>0</v>
      </c>
      <c r="G98" s="202">
        <f t="shared" si="153"/>
        <v>0</v>
      </c>
      <c r="H98" s="202">
        <f t="shared" si="153"/>
        <v>0</v>
      </c>
      <c r="I98" s="202">
        <f t="shared" si="153"/>
        <v>0</v>
      </c>
      <c r="J98" s="536">
        <f t="shared" si="153"/>
        <v>750</v>
      </c>
      <c r="K98" s="202">
        <f t="shared" si="153"/>
        <v>0</v>
      </c>
      <c r="L98" s="202">
        <f t="shared" si="153"/>
        <v>0</v>
      </c>
      <c r="M98" s="202">
        <f t="shared" si="153"/>
        <v>0</v>
      </c>
      <c r="N98" s="202">
        <f t="shared" si="153"/>
        <v>0</v>
      </c>
      <c r="O98" s="202">
        <f t="shared" si="153"/>
        <v>0</v>
      </c>
      <c r="P98" s="202">
        <f t="shared" si="153"/>
        <v>0</v>
      </c>
      <c r="Q98" s="202">
        <f t="shared" si="153"/>
        <v>0</v>
      </c>
      <c r="R98" s="536">
        <f t="shared" si="153"/>
        <v>750</v>
      </c>
      <c r="S98" s="202">
        <f t="shared" si="153"/>
        <v>0</v>
      </c>
      <c r="T98" s="202">
        <f t="shared" si="153"/>
        <v>0</v>
      </c>
      <c r="U98" s="202">
        <f t="shared" si="153"/>
        <v>0</v>
      </c>
      <c r="V98" s="202">
        <f t="shared" si="153"/>
        <v>0</v>
      </c>
      <c r="W98" s="202">
        <f t="shared" si="153"/>
        <v>0</v>
      </c>
      <c r="X98" s="202">
        <f t="shared" si="153"/>
        <v>0</v>
      </c>
      <c r="Y98" s="536">
        <f t="shared" si="153"/>
        <v>750</v>
      </c>
      <c r="Z98" s="202"/>
      <c r="AA98" s="202"/>
      <c r="AB98" s="154"/>
      <c r="AC98" s="202"/>
      <c r="AE98" s="202"/>
    </row>
    <row r="99" spans="1:31" s="207" customFormat="1">
      <c r="A99" s="211"/>
      <c r="B99" s="212"/>
      <c r="C99" s="202"/>
      <c r="D99" s="202"/>
      <c r="E99" s="202"/>
      <c r="F99" s="202"/>
      <c r="G99" s="202"/>
      <c r="H99" s="202"/>
      <c r="I99" s="202"/>
      <c r="J99" s="536"/>
      <c r="K99" s="202"/>
      <c r="L99" s="202"/>
      <c r="M99" s="202"/>
      <c r="N99" s="202"/>
      <c r="O99" s="202"/>
      <c r="P99" s="202"/>
      <c r="Q99" s="202"/>
      <c r="R99" s="536"/>
      <c r="S99" s="202"/>
      <c r="T99" s="202"/>
      <c r="U99" s="202"/>
      <c r="V99" s="202"/>
      <c r="W99" s="202"/>
      <c r="X99" s="202"/>
      <c r="Y99" s="536"/>
      <c r="Z99" s="202"/>
      <c r="AA99" s="202"/>
      <c r="AB99" s="154"/>
      <c r="AC99" s="202"/>
      <c r="AE99" s="202"/>
    </row>
    <row r="100" spans="1:31">
      <c r="A100" s="198" t="s">
        <v>243</v>
      </c>
      <c r="B100" s="199"/>
      <c r="C100" s="200"/>
      <c r="D100" s="200"/>
      <c r="E100" s="200"/>
      <c r="F100" s="200"/>
      <c r="G100" s="200"/>
      <c r="H100" s="200"/>
      <c r="I100" s="200"/>
      <c r="J100" s="533"/>
      <c r="K100" s="200"/>
      <c r="L100" s="200"/>
      <c r="M100" s="200"/>
      <c r="N100" s="200"/>
      <c r="O100" s="200"/>
      <c r="P100" s="200"/>
      <c r="Q100" s="200"/>
      <c r="R100" s="533"/>
      <c r="S100" s="200"/>
      <c r="T100" s="200"/>
      <c r="U100" s="200"/>
      <c r="V100" s="200"/>
      <c r="W100" s="200"/>
      <c r="X100" s="200"/>
      <c r="Y100" s="533"/>
      <c r="Z100" s="200"/>
      <c r="AA100" s="202"/>
      <c r="AB100" s="155"/>
      <c r="AC100" s="202"/>
      <c r="AE100" s="202"/>
    </row>
    <row r="101" spans="1:31" s="475" customFormat="1">
      <c r="A101" s="471" t="s">
        <v>233</v>
      </c>
      <c r="B101" s="472">
        <v>8.75</v>
      </c>
      <c r="C101" s="473">
        <v>8.75</v>
      </c>
      <c r="D101" s="473">
        <v>8.75</v>
      </c>
      <c r="E101" s="473">
        <v>8.75</v>
      </c>
      <c r="F101" s="473">
        <v>8.75</v>
      </c>
      <c r="G101" s="473">
        <v>8.75</v>
      </c>
      <c r="H101" s="473">
        <v>8.75</v>
      </c>
      <c r="I101" s="473">
        <v>8.75</v>
      </c>
      <c r="J101" s="534"/>
      <c r="K101" s="473">
        <v>8.75</v>
      </c>
      <c r="L101" s="473">
        <v>8.75</v>
      </c>
      <c r="M101" s="473">
        <v>8.75</v>
      </c>
      <c r="N101" s="473">
        <v>8.75</v>
      </c>
      <c r="O101" s="473">
        <v>8.75</v>
      </c>
      <c r="P101" s="473">
        <v>8.75</v>
      </c>
      <c r="Q101" s="473">
        <v>8.75</v>
      </c>
      <c r="R101" s="534"/>
      <c r="S101" s="473">
        <v>8.75</v>
      </c>
      <c r="T101" s="473">
        <v>8.75</v>
      </c>
      <c r="U101" s="473">
        <v>8.75</v>
      </c>
      <c r="V101" s="473">
        <v>8.75</v>
      </c>
      <c r="W101" s="473">
        <v>8.75</v>
      </c>
      <c r="X101" s="473">
        <v>8.75</v>
      </c>
      <c r="Y101" s="534"/>
      <c r="Z101" s="473"/>
      <c r="AA101" s="473"/>
      <c r="AB101" s="474"/>
      <c r="AC101" s="473"/>
      <c r="AE101" s="473"/>
    </row>
    <row r="102" spans="1:31" s="475" customFormat="1">
      <c r="A102" s="471" t="s">
        <v>234</v>
      </c>
      <c r="B102" s="476">
        <v>0</v>
      </c>
      <c r="C102" s="477">
        <v>0</v>
      </c>
      <c r="D102" s="477">
        <v>0</v>
      </c>
      <c r="E102" s="477">
        <v>0</v>
      </c>
      <c r="F102" s="477">
        <v>0</v>
      </c>
      <c r="G102" s="477">
        <v>0</v>
      </c>
      <c r="H102" s="477">
        <v>0</v>
      </c>
      <c r="I102" s="477">
        <v>0</v>
      </c>
      <c r="J102" s="535"/>
      <c r="K102" s="477">
        <v>0</v>
      </c>
      <c r="L102" s="477">
        <v>0</v>
      </c>
      <c r="M102" s="477">
        <v>0</v>
      </c>
      <c r="N102" s="477">
        <v>0</v>
      </c>
      <c r="O102" s="477">
        <v>0</v>
      </c>
      <c r="P102" s="477">
        <v>0</v>
      </c>
      <c r="Q102" s="477">
        <v>0</v>
      </c>
      <c r="R102" s="535"/>
      <c r="S102" s="477">
        <v>0</v>
      </c>
      <c r="T102" s="477">
        <v>0</v>
      </c>
      <c r="U102" s="477">
        <v>0</v>
      </c>
      <c r="V102" s="477">
        <v>0</v>
      </c>
      <c r="W102" s="477">
        <v>0</v>
      </c>
      <c r="X102" s="477">
        <v>0</v>
      </c>
      <c r="Y102" s="535"/>
      <c r="Z102" s="477"/>
      <c r="AA102" s="473"/>
      <c r="AB102" s="474"/>
      <c r="AC102" s="473"/>
      <c r="AE102" s="473"/>
    </row>
    <row r="103" spans="1:31" s="475" customFormat="1">
      <c r="A103" s="471" t="s">
        <v>240</v>
      </c>
      <c r="B103" s="476">
        <v>1</v>
      </c>
      <c r="C103" s="477">
        <v>1</v>
      </c>
      <c r="D103" s="477">
        <v>1</v>
      </c>
      <c r="E103" s="477">
        <v>1</v>
      </c>
      <c r="F103" s="477">
        <v>1</v>
      </c>
      <c r="G103" s="477">
        <v>1</v>
      </c>
      <c r="H103" s="477">
        <v>1</v>
      </c>
      <c r="I103" s="477">
        <v>1</v>
      </c>
      <c r="J103" s="535"/>
      <c r="K103" s="477">
        <v>1</v>
      </c>
      <c r="L103" s="477">
        <v>1</v>
      </c>
      <c r="M103" s="477">
        <v>1</v>
      </c>
      <c r="N103" s="477">
        <v>1</v>
      </c>
      <c r="O103" s="477">
        <v>1</v>
      </c>
      <c r="P103" s="477">
        <v>1</v>
      </c>
      <c r="Q103" s="477">
        <v>1</v>
      </c>
      <c r="R103" s="535"/>
      <c r="S103" s="477">
        <v>1</v>
      </c>
      <c r="T103" s="477">
        <v>1</v>
      </c>
      <c r="U103" s="477">
        <v>1</v>
      </c>
      <c r="V103" s="477">
        <v>1</v>
      </c>
      <c r="W103" s="477">
        <v>1</v>
      </c>
      <c r="X103" s="477">
        <v>1</v>
      </c>
      <c r="Y103" s="535"/>
      <c r="Z103" s="477"/>
      <c r="AA103" s="473"/>
      <c r="AB103" s="474"/>
      <c r="AC103" s="473"/>
      <c r="AE103" s="473"/>
    </row>
    <row r="104" spans="1:31" s="207" customFormat="1">
      <c r="A104" s="211" t="s">
        <v>237</v>
      </c>
      <c r="B104" s="212">
        <f t="shared" ref="B104" si="154">+B101*B102*B103</f>
        <v>0</v>
      </c>
      <c r="C104" s="202">
        <f t="shared" ref="C104" si="155">+C101*C102*C103</f>
        <v>0</v>
      </c>
      <c r="D104" s="202">
        <f t="shared" ref="D104" si="156">+D101*D102*D103</f>
        <v>0</v>
      </c>
      <c r="E104" s="202">
        <f t="shared" ref="E104" si="157">+E101*E102*E103</f>
        <v>0</v>
      </c>
      <c r="F104" s="202">
        <f t="shared" ref="F104" si="158">+F101*F102*F103</f>
        <v>0</v>
      </c>
      <c r="G104" s="202">
        <f t="shared" ref="G104:H104" si="159">+G101*G102*G103</f>
        <v>0</v>
      </c>
      <c r="H104" s="202">
        <f t="shared" si="159"/>
        <v>0</v>
      </c>
      <c r="I104" s="202">
        <f>+I101*I102*I103</f>
        <v>0</v>
      </c>
      <c r="J104" s="536"/>
      <c r="K104" s="202">
        <f t="shared" ref="K104" si="160">+K101*K102*K103</f>
        <v>0</v>
      </c>
      <c r="L104" s="202">
        <f>+L101*L102*L103</f>
        <v>0</v>
      </c>
      <c r="M104" s="202">
        <f t="shared" ref="M104" si="161">+M101*M102*M103</f>
        <v>0</v>
      </c>
      <c r="N104" s="202">
        <f t="shared" ref="N104" si="162">+N101*N102*N103</f>
        <v>0</v>
      </c>
      <c r="O104" s="202">
        <f>+O101*O102*O103</f>
        <v>0</v>
      </c>
      <c r="P104" s="202">
        <f t="shared" ref="P104" si="163">+P101*P102*P103</f>
        <v>0</v>
      </c>
      <c r="Q104" s="202">
        <f t="shared" ref="Q104" si="164">+Q101*Q102*Q103</f>
        <v>0</v>
      </c>
      <c r="R104" s="536"/>
      <c r="S104" s="202">
        <f t="shared" ref="S104" si="165">+S101*S102*S103</f>
        <v>0</v>
      </c>
      <c r="T104" s="202">
        <f t="shared" ref="T104" si="166">+T101*T102*T103</f>
        <v>0</v>
      </c>
      <c r="U104" s="202">
        <f t="shared" ref="U104" si="167">+U101*U102*U103</f>
        <v>0</v>
      </c>
      <c r="V104" s="202">
        <f t="shared" ref="V104" si="168">+V101*V102*V103</f>
        <v>0</v>
      </c>
      <c r="W104" s="202">
        <f t="shared" ref="W104:X104" si="169">+W101*W102*W103</f>
        <v>0</v>
      </c>
      <c r="X104" s="202">
        <f t="shared" si="169"/>
        <v>0</v>
      </c>
      <c r="Y104" s="536"/>
      <c r="Z104" s="202"/>
      <c r="AA104" s="202"/>
      <c r="AB104" s="154"/>
      <c r="AC104" s="202"/>
      <c r="AE104" s="202"/>
    </row>
    <row r="105" spans="1:31" s="207" customFormat="1">
      <c r="A105" s="211"/>
      <c r="B105" s="212"/>
      <c r="C105" s="202"/>
      <c r="D105" s="202"/>
      <c r="E105" s="202"/>
      <c r="F105" s="202"/>
      <c r="G105" s="202"/>
      <c r="H105" s="202"/>
      <c r="I105" s="202"/>
      <c r="J105" s="536"/>
      <c r="K105" s="202"/>
      <c r="L105" s="202"/>
      <c r="M105" s="202"/>
      <c r="N105" s="202"/>
      <c r="O105" s="202"/>
      <c r="P105" s="202"/>
      <c r="Q105" s="202"/>
      <c r="R105" s="536"/>
      <c r="S105" s="202"/>
      <c r="T105" s="202"/>
      <c r="U105" s="202"/>
      <c r="V105" s="202"/>
      <c r="W105" s="202"/>
      <c r="X105" s="202"/>
      <c r="Y105" s="536"/>
      <c r="Z105" s="202"/>
      <c r="AA105" s="202"/>
      <c r="AB105" s="154"/>
      <c r="AC105" s="202"/>
      <c r="AE105" s="202"/>
    </row>
    <row r="106" spans="1:31" s="207" customFormat="1">
      <c r="A106" s="568" t="s">
        <v>244</v>
      </c>
      <c r="B106" s="212"/>
      <c r="C106" s="202"/>
      <c r="D106" s="202"/>
      <c r="E106" s="202"/>
      <c r="F106" s="202"/>
      <c r="G106" s="202"/>
      <c r="H106" s="202"/>
      <c r="I106" s="202"/>
      <c r="J106" s="536"/>
      <c r="K106" s="202"/>
      <c r="L106" s="202"/>
      <c r="M106" s="202"/>
      <c r="N106" s="202"/>
      <c r="O106" s="202"/>
      <c r="P106" s="202"/>
      <c r="Q106" s="202"/>
      <c r="R106" s="536"/>
      <c r="S106" s="202"/>
      <c r="T106" s="202"/>
      <c r="U106" s="202"/>
      <c r="V106" s="202"/>
      <c r="W106" s="202"/>
      <c r="X106" s="202"/>
      <c r="Y106" s="536"/>
      <c r="Z106" s="202"/>
      <c r="AA106" s="202"/>
      <c r="AB106" s="154"/>
      <c r="AC106" s="202"/>
      <c r="AE106" s="202"/>
    </row>
    <row r="107" spans="1:31" s="207" customFormat="1">
      <c r="A107" s="471" t="s">
        <v>245</v>
      </c>
      <c r="B107" s="472">
        <v>0</v>
      </c>
      <c r="C107" s="473">
        <v>0</v>
      </c>
      <c r="D107" s="473">
        <v>0</v>
      </c>
      <c r="E107" s="473">
        <v>0</v>
      </c>
      <c r="F107" s="473">
        <v>0</v>
      </c>
      <c r="G107" s="473">
        <v>0</v>
      </c>
      <c r="H107" s="473">
        <v>0</v>
      </c>
      <c r="I107" s="473">
        <v>0</v>
      </c>
      <c r="J107" s="534">
        <v>0</v>
      </c>
      <c r="K107" s="473">
        <v>0</v>
      </c>
      <c r="L107" s="473">
        <v>0</v>
      </c>
      <c r="M107" s="473">
        <v>0</v>
      </c>
      <c r="N107" s="473">
        <v>0</v>
      </c>
      <c r="O107" s="473">
        <v>0</v>
      </c>
      <c r="P107" s="473">
        <v>0</v>
      </c>
      <c r="Q107" s="473">
        <v>0</v>
      </c>
      <c r="R107" s="534">
        <v>0</v>
      </c>
      <c r="S107" s="473">
        <v>0</v>
      </c>
      <c r="T107" s="473">
        <v>0</v>
      </c>
      <c r="U107" s="473">
        <v>0</v>
      </c>
      <c r="V107" s="473">
        <v>0</v>
      </c>
      <c r="W107" s="473">
        <v>0</v>
      </c>
      <c r="X107" s="473">
        <v>0</v>
      </c>
      <c r="Y107" s="534">
        <v>0</v>
      </c>
      <c r="Z107" s="202"/>
      <c r="AA107" s="202"/>
      <c r="AB107" s="154"/>
      <c r="AC107" s="202"/>
      <c r="AE107" s="202"/>
    </row>
    <row r="108" spans="1:31" s="207" customFormat="1">
      <c r="A108" s="471" t="s">
        <v>246</v>
      </c>
      <c r="B108" s="472">
        <v>0</v>
      </c>
      <c r="C108" s="473">
        <v>0</v>
      </c>
      <c r="D108" s="473">
        <v>0</v>
      </c>
      <c r="E108" s="473">
        <v>0</v>
      </c>
      <c r="F108" s="473">
        <v>0</v>
      </c>
      <c r="G108" s="473">
        <v>0</v>
      </c>
      <c r="H108" s="473">
        <v>0</v>
      </c>
      <c r="I108" s="473">
        <v>0</v>
      </c>
      <c r="J108" s="534">
        <v>0</v>
      </c>
      <c r="K108" s="473">
        <v>0</v>
      </c>
      <c r="L108" s="473">
        <v>0</v>
      </c>
      <c r="M108" s="473">
        <v>0</v>
      </c>
      <c r="N108" s="473">
        <v>0</v>
      </c>
      <c r="O108" s="473">
        <v>0</v>
      </c>
      <c r="P108" s="473">
        <v>0</v>
      </c>
      <c r="Q108" s="473">
        <v>0</v>
      </c>
      <c r="R108" s="534">
        <v>0</v>
      </c>
      <c r="S108" s="473">
        <v>0</v>
      </c>
      <c r="T108" s="473">
        <v>0</v>
      </c>
      <c r="U108" s="473">
        <v>0</v>
      </c>
      <c r="V108" s="473">
        <v>0</v>
      </c>
      <c r="W108" s="473">
        <v>0</v>
      </c>
      <c r="X108" s="473">
        <v>0</v>
      </c>
      <c r="Y108" s="534">
        <v>0</v>
      </c>
      <c r="Z108" s="202"/>
      <c r="AA108" s="202"/>
      <c r="AB108" s="154"/>
      <c r="AC108" s="202"/>
      <c r="AE108" s="202"/>
    </row>
    <row r="109" spans="1:31" s="207" customFormat="1">
      <c r="A109" s="471" t="s">
        <v>247</v>
      </c>
      <c r="B109" s="472">
        <v>0</v>
      </c>
      <c r="C109" s="473">
        <v>0</v>
      </c>
      <c r="D109" s="473">
        <v>0</v>
      </c>
      <c r="E109" s="473">
        <v>0</v>
      </c>
      <c r="F109" s="473">
        <v>0</v>
      </c>
      <c r="G109" s="473">
        <v>0</v>
      </c>
      <c r="H109" s="473">
        <v>0</v>
      </c>
      <c r="I109" s="473">
        <v>0</v>
      </c>
      <c r="J109" s="534">
        <v>0</v>
      </c>
      <c r="K109" s="473">
        <v>0</v>
      </c>
      <c r="L109" s="473">
        <v>0</v>
      </c>
      <c r="M109" s="473">
        <v>0</v>
      </c>
      <c r="N109" s="473">
        <v>0</v>
      </c>
      <c r="O109" s="473">
        <v>0</v>
      </c>
      <c r="P109" s="473">
        <v>0</v>
      </c>
      <c r="Q109" s="473">
        <v>0</v>
      </c>
      <c r="R109" s="534">
        <v>0</v>
      </c>
      <c r="S109" s="473">
        <v>0</v>
      </c>
      <c r="T109" s="473">
        <v>0</v>
      </c>
      <c r="U109" s="473">
        <v>0</v>
      </c>
      <c r="V109" s="473">
        <v>0</v>
      </c>
      <c r="W109" s="473">
        <v>0</v>
      </c>
      <c r="X109" s="473">
        <v>0</v>
      </c>
      <c r="Y109" s="534">
        <v>0</v>
      </c>
      <c r="Z109" s="202"/>
      <c r="AA109" s="202"/>
      <c r="AB109" s="154"/>
      <c r="AC109" s="202"/>
      <c r="AE109" s="202"/>
    </row>
    <row r="110" spans="1:31" s="207" customFormat="1">
      <c r="A110" s="211" t="s">
        <v>237</v>
      </c>
      <c r="B110" s="212">
        <f>SUM(B107:B109)</f>
        <v>0</v>
      </c>
      <c r="C110" s="202">
        <f t="shared" ref="C110:H110" si="170">SUM(C107:C109)</f>
        <v>0</v>
      </c>
      <c r="D110" s="202">
        <f t="shared" si="170"/>
        <v>0</v>
      </c>
      <c r="E110" s="202">
        <f>SUM(E107:E109)</f>
        <v>0</v>
      </c>
      <c r="F110" s="202">
        <f t="shared" si="170"/>
        <v>0</v>
      </c>
      <c r="G110" s="202">
        <f t="shared" si="170"/>
        <v>0</v>
      </c>
      <c r="H110" s="202">
        <f t="shared" si="170"/>
        <v>0</v>
      </c>
      <c r="I110" s="202">
        <f t="shared" ref="I110:Y110" si="171">SUM(I107:I109)</f>
        <v>0</v>
      </c>
      <c r="J110" s="536">
        <f t="shared" si="171"/>
        <v>0</v>
      </c>
      <c r="K110" s="202">
        <f t="shared" si="171"/>
        <v>0</v>
      </c>
      <c r="L110" s="202">
        <f t="shared" si="171"/>
        <v>0</v>
      </c>
      <c r="M110" s="202">
        <f t="shared" si="171"/>
        <v>0</v>
      </c>
      <c r="N110" s="202">
        <f t="shared" si="171"/>
        <v>0</v>
      </c>
      <c r="O110" s="202">
        <f t="shared" si="171"/>
        <v>0</v>
      </c>
      <c r="P110" s="202">
        <f t="shared" si="171"/>
        <v>0</v>
      </c>
      <c r="Q110" s="202">
        <f t="shared" si="171"/>
        <v>0</v>
      </c>
      <c r="R110" s="536">
        <f t="shared" si="171"/>
        <v>0</v>
      </c>
      <c r="S110" s="202">
        <f t="shared" si="171"/>
        <v>0</v>
      </c>
      <c r="T110" s="202">
        <f t="shared" si="171"/>
        <v>0</v>
      </c>
      <c r="U110" s="202">
        <f t="shared" si="171"/>
        <v>0</v>
      </c>
      <c r="V110" s="202">
        <f t="shared" si="171"/>
        <v>0</v>
      </c>
      <c r="W110" s="202">
        <f t="shared" si="171"/>
        <v>0</v>
      </c>
      <c r="X110" s="202">
        <f t="shared" si="171"/>
        <v>0</v>
      </c>
      <c r="Y110" s="536">
        <f t="shared" si="171"/>
        <v>0</v>
      </c>
      <c r="Z110" s="202"/>
      <c r="AA110" s="202"/>
      <c r="AB110" s="154"/>
      <c r="AC110" s="202"/>
      <c r="AE110" s="202"/>
    </row>
    <row r="111" spans="1:31" s="207" customFormat="1">
      <c r="A111" s="211"/>
      <c r="B111" s="212"/>
      <c r="C111" s="202"/>
      <c r="D111" s="202"/>
      <c r="E111" s="202"/>
      <c r="F111" s="202"/>
      <c r="G111" s="202"/>
      <c r="H111" s="202"/>
      <c r="I111" s="202"/>
      <c r="J111" s="536"/>
      <c r="K111" s="202"/>
      <c r="L111" s="202"/>
      <c r="M111" s="202"/>
      <c r="N111" s="202"/>
      <c r="O111" s="202"/>
      <c r="P111" s="202"/>
      <c r="Q111" s="202"/>
      <c r="R111" s="536"/>
      <c r="S111" s="202"/>
      <c r="T111" s="202"/>
      <c r="U111" s="202"/>
      <c r="V111" s="202"/>
      <c r="W111" s="202"/>
      <c r="X111" s="202"/>
      <c r="Y111" s="536"/>
      <c r="Z111" s="202"/>
      <c r="AA111" s="202"/>
      <c r="AB111" s="154"/>
      <c r="AC111" s="202"/>
      <c r="AE111" s="202"/>
    </row>
    <row r="112" spans="1:31" s="207" customFormat="1">
      <c r="A112" s="215"/>
      <c r="B112" s="215"/>
      <c r="C112" s="185"/>
      <c r="D112" s="185"/>
      <c r="E112" s="185"/>
      <c r="F112" s="185"/>
      <c r="G112" s="185"/>
      <c r="H112" s="185"/>
      <c r="I112" s="185"/>
      <c r="J112" s="537"/>
      <c r="K112" s="185"/>
      <c r="L112" s="185"/>
      <c r="M112" s="185"/>
      <c r="N112" s="185"/>
      <c r="O112" s="185"/>
      <c r="P112" s="185"/>
      <c r="Q112" s="185"/>
      <c r="R112" s="537"/>
      <c r="S112" s="185"/>
      <c r="T112" s="185"/>
      <c r="U112" s="185"/>
      <c r="V112" s="185"/>
      <c r="W112" s="185"/>
      <c r="X112" s="185"/>
      <c r="Y112" s="537"/>
      <c r="Z112" s="185"/>
      <c r="AA112" s="185"/>
      <c r="AB112" s="154"/>
      <c r="AC112" s="185"/>
      <c r="AE112" s="185"/>
    </row>
    <row r="113" spans="1:31" s="207" customFormat="1">
      <c r="A113" s="568" t="s">
        <v>248</v>
      </c>
      <c r="B113" s="212"/>
      <c r="C113" s="202"/>
      <c r="D113" s="202"/>
      <c r="E113" s="202"/>
      <c r="F113" s="202"/>
      <c r="G113" s="202"/>
      <c r="H113" s="202"/>
      <c r="I113" s="202"/>
      <c r="J113" s="536"/>
      <c r="K113" s="202"/>
      <c r="L113" s="202"/>
      <c r="M113" s="202"/>
      <c r="N113" s="202"/>
      <c r="O113" s="202"/>
      <c r="P113" s="202"/>
      <c r="Q113" s="202"/>
      <c r="R113" s="536"/>
      <c r="S113" s="202"/>
      <c r="T113" s="202"/>
      <c r="U113" s="202"/>
      <c r="V113" s="202"/>
      <c r="W113" s="202"/>
      <c r="X113" s="202"/>
      <c r="Y113" s="536"/>
      <c r="Z113" s="202"/>
      <c r="AA113" s="202"/>
      <c r="AB113" s="154"/>
      <c r="AC113" s="202"/>
      <c r="AE113" s="202"/>
    </row>
    <row r="114" spans="1:31" s="499" customFormat="1">
      <c r="A114" s="495" t="s">
        <v>249</v>
      </c>
      <c r="B114" s="496">
        <v>10</v>
      </c>
      <c r="C114" s="497">
        <v>10</v>
      </c>
      <c r="D114" s="497">
        <v>10</v>
      </c>
      <c r="E114" s="497">
        <v>10</v>
      </c>
      <c r="F114" s="497">
        <v>10</v>
      </c>
      <c r="G114" s="497">
        <v>10</v>
      </c>
      <c r="H114" s="497">
        <v>10</v>
      </c>
      <c r="I114" s="497">
        <v>10</v>
      </c>
      <c r="J114" s="539"/>
      <c r="K114" s="497">
        <v>10</v>
      </c>
      <c r="L114" s="497">
        <v>10</v>
      </c>
      <c r="M114" s="497">
        <v>10</v>
      </c>
      <c r="N114" s="497">
        <v>10</v>
      </c>
      <c r="O114" s="497">
        <v>10</v>
      </c>
      <c r="P114" s="497">
        <v>10</v>
      </c>
      <c r="Q114" s="497">
        <v>0</v>
      </c>
      <c r="R114" s="539"/>
      <c r="S114" s="497">
        <v>10</v>
      </c>
      <c r="T114" s="497">
        <v>10</v>
      </c>
      <c r="U114" s="497">
        <v>10</v>
      </c>
      <c r="V114" s="497">
        <v>10</v>
      </c>
      <c r="W114" s="497">
        <v>10</v>
      </c>
      <c r="X114" s="497">
        <v>10</v>
      </c>
      <c r="Y114" s="539"/>
      <c r="Z114" s="497"/>
      <c r="AA114" s="497"/>
      <c r="AB114" s="498"/>
      <c r="AC114" s="497"/>
      <c r="AE114" s="497"/>
    </row>
    <row r="115" spans="1:31" s="475" customFormat="1">
      <c r="A115" s="471" t="s">
        <v>234</v>
      </c>
      <c r="B115" s="476">
        <v>0</v>
      </c>
      <c r="C115" s="477">
        <v>0</v>
      </c>
      <c r="D115" s="477">
        <v>0</v>
      </c>
      <c r="E115" s="477">
        <v>0</v>
      </c>
      <c r="F115" s="477">
        <v>0</v>
      </c>
      <c r="G115" s="477">
        <v>0</v>
      </c>
      <c r="H115" s="477">
        <v>0</v>
      </c>
      <c r="I115" s="477">
        <v>0</v>
      </c>
      <c r="J115" s="535"/>
      <c r="K115" s="477">
        <v>0</v>
      </c>
      <c r="L115" s="477">
        <v>0</v>
      </c>
      <c r="M115" s="477">
        <v>0</v>
      </c>
      <c r="N115" s="477">
        <v>0</v>
      </c>
      <c r="O115" s="477">
        <v>0</v>
      </c>
      <c r="P115" s="477">
        <v>0</v>
      </c>
      <c r="Q115" s="477">
        <v>0</v>
      </c>
      <c r="R115" s="535"/>
      <c r="S115" s="477">
        <v>0</v>
      </c>
      <c r="T115" s="477">
        <v>0</v>
      </c>
      <c r="U115" s="477">
        <v>0</v>
      </c>
      <c r="V115" s="477">
        <v>0</v>
      </c>
      <c r="W115" s="477">
        <v>0</v>
      </c>
      <c r="X115" s="477">
        <v>0</v>
      </c>
      <c r="Y115" s="535"/>
      <c r="Z115" s="477"/>
      <c r="AA115" s="477"/>
      <c r="AB115" s="474"/>
      <c r="AC115" s="473"/>
      <c r="AE115" s="473"/>
    </row>
    <row r="116" spans="1:31" s="475" customFormat="1">
      <c r="A116" s="478" t="s">
        <v>250</v>
      </c>
      <c r="B116" s="478">
        <v>2</v>
      </c>
      <c r="C116" s="479">
        <v>2</v>
      </c>
      <c r="D116" s="479">
        <v>2</v>
      </c>
      <c r="E116" s="479">
        <v>2</v>
      </c>
      <c r="F116" s="479">
        <v>2</v>
      </c>
      <c r="G116" s="479">
        <v>2</v>
      </c>
      <c r="H116" s="479">
        <v>2</v>
      </c>
      <c r="I116" s="479">
        <v>2</v>
      </c>
      <c r="J116" s="541"/>
      <c r="K116" s="479">
        <v>2</v>
      </c>
      <c r="L116" s="479">
        <v>2</v>
      </c>
      <c r="M116" s="479">
        <v>2</v>
      </c>
      <c r="N116" s="479">
        <v>2</v>
      </c>
      <c r="O116" s="479">
        <v>2</v>
      </c>
      <c r="P116" s="479">
        <v>2</v>
      </c>
      <c r="Q116" s="479">
        <v>0</v>
      </c>
      <c r="R116" s="541"/>
      <c r="S116" s="479">
        <v>2</v>
      </c>
      <c r="T116" s="479">
        <v>2</v>
      </c>
      <c r="U116" s="479">
        <v>2</v>
      </c>
      <c r="V116" s="479">
        <v>2</v>
      </c>
      <c r="W116" s="479">
        <v>2</v>
      </c>
      <c r="X116" s="479">
        <v>2</v>
      </c>
      <c r="Y116" s="541"/>
      <c r="Z116" s="479"/>
      <c r="AA116" s="479"/>
      <c r="AB116" s="474"/>
      <c r="AC116" s="479"/>
      <c r="AE116" s="479"/>
    </row>
    <row r="117" spans="1:31" s="207" customFormat="1">
      <c r="A117" s="211" t="s">
        <v>237</v>
      </c>
      <c r="B117" s="212">
        <f t="shared" ref="B117:H117" si="172">+B114*B115*B116</f>
        <v>0</v>
      </c>
      <c r="C117" s="202">
        <f t="shared" si="172"/>
        <v>0</v>
      </c>
      <c r="D117" s="202">
        <f t="shared" si="172"/>
        <v>0</v>
      </c>
      <c r="E117" s="202">
        <f t="shared" si="172"/>
        <v>0</v>
      </c>
      <c r="F117" s="202">
        <f t="shared" si="172"/>
        <v>0</v>
      </c>
      <c r="G117" s="202">
        <f t="shared" si="172"/>
        <v>0</v>
      </c>
      <c r="H117" s="202">
        <f t="shared" si="172"/>
        <v>0</v>
      </c>
      <c r="I117" s="202">
        <f t="shared" ref="I117" si="173">+I114*I115*I116</f>
        <v>0</v>
      </c>
      <c r="J117" s="536"/>
      <c r="K117" s="202">
        <f>+K114*K115*K116</f>
        <v>0</v>
      </c>
      <c r="L117" s="202">
        <f>+L114*L115*L116</f>
        <v>0</v>
      </c>
      <c r="M117" s="202">
        <f t="shared" ref="M117" si="174">+M114*M115*M116</f>
        <v>0</v>
      </c>
      <c r="N117" s="202">
        <f>+N114*N115*N116</f>
        <v>0</v>
      </c>
      <c r="O117" s="202">
        <f>+O114*O115*O116</f>
        <v>0</v>
      </c>
      <c r="P117" s="202">
        <f>+P114*P115*P116</f>
        <v>0</v>
      </c>
      <c r="Q117" s="202">
        <f t="shared" ref="Q117" si="175">+Q114*Q115*Q116</f>
        <v>0</v>
      </c>
      <c r="R117" s="536"/>
      <c r="S117" s="202">
        <f>+S114*S115*S116</f>
        <v>0</v>
      </c>
      <c r="T117" s="202">
        <f>+T114*T115*T116</f>
        <v>0</v>
      </c>
      <c r="U117" s="202">
        <f t="shared" ref="U117" si="176">+U114*U115*U116</f>
        <v>0</v>
      </c>
      <c r="V117" s="202">
        <f>+V114*V115*V116</f>
        <v>0</v>
      </c>
      <c r="W117" s="202">
        <f>+W114*W115*W116</f>
        <v>0</v>
      </c>
      <c r="X117" s="202">
        <f>+X114*X115*X116</f>
        <v>0</v>
      </c>
      <c r="Y117" s="536"/>
      <c r="Z117" s="202"/>
      <c r="AA117" s="202"/>
      <c r="AB117" s="154"/>
      <c r="AC117" s="202"/>
      <c r="AE117" s="202"/>
    </row>
    <row r="118" spans="1:31" s="207" customFormat="1">
      <c r="A118" s="214"/>
      <c r="B118" s="215"/>
      <c r="C118" s="185"/>
      <c r="D118" s="185"/>
      <c r="E118" s="185"/>
      <c r="F118" s="185"/>
      <c r="G118" s="185"/>
      <c r="H118" s="185"/>
      <c r="I118" s="185"/>
      <c r="J118" s="537"/>
      <c r="K118" s="185"/>
      <c r="L118" s="185"/>
      <c r="M118" s="185"/>
      <c r="N118" s="185"/>
      <c r="O118" s="185"/>
      <c r="P118" s="185"/>
      <c r="Q118" s="185"/>
      <c r="R118" s="537"/>
      <c r="S118" s="185"/>
      <c r="T118" s="185"/>
      <c r="U118" s="185"/>
      <c r="V118" s="185"/>
      <c r="W118" s="185"/>
      <c r="X118" s="185"/>
      <c r="Y118" s="537"/>
      <c r="Z118" s="185"/>
      <c r="AA118" s="185"/>
      <c r="AB118" s="155"/>
      <c r="AC118" s="185"/>
      <c r="AE118" s="185"/>
    </row>
    <row r="119" spans="1:31" s="207" customFormat="1">
      <c r="A119" s="219" t="s">
        <v>251</v>
      </c>
      <c r="B119" s="220"/>
      <c r="C119" s="221"/>
      <c r="D119" s="221"/>
      <c r="E119" s="221"/>
      <c r="F119" s="221"/>
      <c r="G119" s="221"/>
      <c r="H119" s="221"/>
      <c r="I119" s="221"/>
      <c r="J119" s="542"/>
      <c r="K119" s="221"/>
      <c r="L119" s="221"/>
      <c r="M119" s="221"/>
      <c r="N119" s="221"/>
      <c r="O119" s="221"/>
      <c r="P119" s="221"/>
      <c r="Q119" s="221"/>
      <c r="R119" s="542"/>
      <c r="S119" s="221"/>
      <c r="T119" s="221"/>
      <c r="U119" s="221"/>
      <c r="V119" s="221"/>
      <c r="W119" s="221"/>
      <c r="X119" s="221"/>
      <c r="Y119" s="542"/>
      <c r="Z119" s="221"/>
      <c r="AA119" s="221"/>
      <c r="AB119" s="154"/>
      <c r="AC119" s="185"/>
      <c r="AE119" s="185"/>
    </row>
    <row r="120" spans="1:31" s="499" customFormat="1">
      <c r="A120" s="495" t="s">
        <v>249</v>
      </c>
      <c r="B120" s="496">
        <v>12.5</v>
      </c>
      <c r="C120" s="497">
        <v>12.5</v>
      </c>
      <c r="D120" s="497">
        <v>12.5</v>
      </c>
      <c r="E120" s="497">
        <v>12.5</v>
      </c>
      <c r="F120" s="497">
        <v>12.5</v>
      </c>
      <c r="G120" s="497">
        <v>12.5</v>
      </c>
      <c r="H120" s="497">
        <v>12.5</v>
      </c>
      <c r="I120" s="497">
        <v>12.5</v>
      </c>
      <c r="J120" s="539"/>
      <c r="K120" s="497">
        <v>12.5</v>
      </c>
      <c r="L120" s="497">
        <v>12.5</v>
      </c>
      <c r="M120" s="497">
        <v>12.5</v>
      </c>
      <c r="N120" s="497">
        <v>12.5</v>
      </c>
      <c r="O120" s="497">
        <v>12.5</v>
      </c>
      <c r="P120" s="497">
        <v>12.5</v>
      </c>
      <c r="Q120" s="497">
        <v>12.5</v>
      </c>
      <c r="R120" s="539"/>
      <c r="S120" s="497">
        <v>12.5</v>
      </c>
      <c r="T120" s="497">
        <v>12.5</v>
      </c>
      <c r="U120" s="497">
        <v>12.5</v>
      </c>
      <c r="V120" s="497">
        <v>12.5</v>
      </c>
      <c r="W120" s="497">
        <v>12.5</v>
      </c>
      <c r="X120" s="497">
        <v>12.5</v>
      </c>
      <c r="Y120" s="539"/>
      <c r="Z120" s="497"/>
      <c r="AA120" s="497"/>
      <c r="AB120" s="498"/>
      <c r="AC120" s="497"/>
      <c r="AE120" s="497"/>
    </row>
    <row r="121" spans="1:31" s="475" customFormat="1">
      <c r="A121" s="471" t="s">
        <v>234</v>
      </c>
      <c r="B121" s="476">
        <v>0</v>
      </c>
      <c r="C121" s="477">
        <v>0</v>
      </c>
      <c r="D121" s="477">
        <v>0</v>
      </c>
      <c r="E121" s="477">
        <v>0</v>
      </c>
      <c r="F121" s="477">
        <v>0</v>
      </c>
      <c r="G121" s="477">
        <v>0</v>
      </c>
      <c r="H121" s="477">
        <v>0</v>
      </c>
      <c r="I121" s="477">
        <v>0</v>
      </c>
      <c r="J121" s="535"/>
      <c r="K121" s="477">
        <v>0</v>
      </c>
      <c r="L121" s="477">
        <v>0</v>
      </c>
      <c r="M121" s="477">
        <v>0</v>
      </c>
      <c r="N121" s="477">
        <v>0</v>
      </c>
      <c r="O121" s="477">
        <v>0</v>
      </c>
      <c r="P121" s="477">
        <v>0</v>
      </c>
      <c r="Q121" s="477">
        <v>0</v>
      </c>
      <c r="R121" s="535"/>
      <c r="S121" s="477">
        <v>0</v>
      </c>
      <c r="T121" s="477">
        <v>0</v>
      </c>
      <c r="U121" s="477">
        <v>0</v>
      </c>
      <c r="V121" s="477">
        <v>0</v>
      </c>
      <c r="W121" s="477">
        <v>0</v>
      </c>
      <c r="X121" s="477">
        <v>0</v>
      </c>
      <c r="Y121" s="535"/>
      <c r="Z121" s="477"/>
      <c r="AA121" s="477"/>
      <c r="AB121" s="474"/>
      <c r="AC121" s="473"/>
      <c r="AE121" s="473"/>
    </row>
    <row r="122" spans="1:31" s="475" customFormat="1">
      <c r="A122" s="478" t="s">
        <v>250</v>
      </c>
      <c r="B122" s="478">
        <v>2</v>
      </c>
      <c r="C122" s="479">
        <v>2</v>
      </c>
      <c r="D122" s="479">
        <v>2</v>
      </c>
      <c r="E122" s="479">
        <v>2</v>
      </c>
      <c r="F122" s="479">
        <v>2</v>
      </c>
      <c r="G122" s="479">
        <v>2</v>
      </c>
      <c r="H122" s="479">
        <v>2</v>
      </c>
      <c r="I122" s="479">
        <v>2</v>
      </c>
      <c r="J122" s="541"/>
      <c r="K122" s="479">
        <v>2</v>
      </c>
      <c r="L122" s="479">
        <v>2</v>
      </c>
      <c r="M122" s="479">
        <v>2</v>
      </c>
      <c r="N122" s="479">
        <v>2</v>
      </c>
      <c r="O122" s="479">
        <v>2</v>
      </c>
      <c r="P122" s="479">
        <v>2</v>
      </c>
      <c r="Q122" s="479">
        <v>0</v>
      </c>
      <c r="R122" s="541"/>
      <c r="S122" s="479">
        <v>2</v>
      </c>
      <c r="T122" s="479">
        <v>2</v>
      </c>
      <c r="U122" s="479">
        <v>2</v>
      </c>
      <c r="V122" s="479">
        <v>2</v>
      </c>
      <c r="W122" s="479">
        <v>2</v>
      </c>
      <c r="X122" s="479">
        <v>2</v>
      </c>
      <c r="Y122" s="541"/>
      <c r="Z122" s="479"/>
      <c r="AA122" s="479"/>
      <c r="AB122" s="474"/>
      <c r="AC122" s="479"/>
      <c r="AE122" s="479"/>
    </row>
    <row r="123" spans="1:31" s="207" customFormat="1">
      <c r="A123" s="211" t="s">
        <v>237</v>
      </c>
      <c r="B123" s="212">
        <f t="shared" ref="B123:H123" si="177">+B120*B121*B122</f>
        <v>0</v>
      </c>
      <c r="C123" s="202">
        <f t="shared" si="177"/>
        <v>0</v>
      </c>
      <c r="D123" s="202">
        <f t="shared" si="177"/>
        <v>0</v>
      </c>
      <c r="E123" s="202">
        <f t="shared" si="177"/>
        <v>0</v>
      </c>
      <c r="F123" s="202">
        <f t="shared" si="177"/>
        <v>0</v>
      </c>
      <c r="G123" s="202">
        <f t="shared" si="177"/>
        <v>0</v>
      </c>
      <c r="H123" s="202">
        <f t="shared" si="177"/>
        <v>0</v>
      </c>
      <c r="I123" s="202">
        <f t="shared" ref="I123" si="178">+I120*I121*I122</f>
        <v>0</v>
      </c>
      <c r="J123" s="536"/>
      <c r="K123" s="202">
        <f>+K120*K121*K122</f>
        <v>0</v>
      </c>
      <c r="L123" s="202">
        <f>+L120*L121*L122</f>
        <v>0</v>
      </c>
      <c r="M123" s="202">
        <f t="shared" ref="M123" si="179">+M120*M121*M122</f>
        <v>0</v>
      </c>
      <c r="N123" s="202">
        <f>+N120*N121*N122</f>
        <v>0</v>
      </c>
      <c r="O123" s="202">
        <f>+O120*O121*O122</f>
        <v>0</v>
      </c>
      <c r="P123" s="202">
        <f>+P120*P121*P122</f>
        <v>0</v>
      </c>
      <c r="Q123" s="202">
        <f t="shared" ref="Q123" si="180">+Q120*Q121*Q122</f>
        <v>0</v>
      </c>
      <c r="R123" s="536"/>
      <c r="S123" s="202">
        <f>+S120*S121*S122</f>
        <v>0</v>
      </c>
      <c r="T123" s="202">
        <f>+T120*T121*T122</f>
        <v>0</v>
      </c>
      <c r="U123" s="202">
        <f t="shared" ref="U123" si="181">+U120*U121*U122</f>
        <v>0</v>
      </c>
      <c r="V123" s="202">
        <f>+V120*V121*V122</f>
        <v>0</v>
      </c>
      <c r="W123" s="202">
        <f>+W120*W121*W122</f>
        <v>0</v>
      </c>
      <c r="X123" s="202">
        <f>+X120*X121*X122</f>
        <v>0</v>
      </c>
      <c r="Y123" s="536"/>
      <c r="Z123" s="202"/>
      <c r="AA123" s="202"/>
      <c r="AB123" s="154"/>
      <c r="AC123" s="202"/>
      <c r="AE123" s="202"/>
    </row>
    <row r="124" spans="1:31" s="207" customFormat="1">
      <c r="A124" s="223"/>
      <c r="B124" s="220"/>
      <c r="C124" s="221"/>
      <c r="D124" s="221"/>
      <c r="E124" s="221"/>
      <c r="F124" s="221"/>
      <c r="G124" s="221"/>
      <c r="H124" s="221"/>
      <c r="I124" s="221"/>
      <c r="J124" s="542"/>
      <c r="K124" s="221"/>
      <c r="L124" s="221"/>
      <c r="M124" s="221"/>
      <c r="N124" s="221"/>
      <c r="O124" s="221"/>
      <c r="P124" s="221"/>
      <c r="Q124" s="232"/>
      <c r="R124" s="542"/>
      <c r="S124" s="221"/>
      <c r="T124" s="221"/>
      <c r="U124" s="221"/>
      <c r="V124" s="221"/>
      <c r="W124" s="221"/>
      <c r="X124" s="221"/>
      <c r="Y124" s="542"/>
      <c r="Z124" s="221"/>
      <c r="AA124" s="221"/>
      <c r="AB124" s="154"/>
      <c r="AC124" s="185"/>
      <c r="AE124" s="185"/>
    </row>
    <row r="125" spans="1:31" s="207" customFormat="1">
      <c r="A125" s="217" t="s">
        <v>252</v>
      </c>
      <c r="B125" s="480">
        <f>+B117+B123</f>
        <v>0</v>
      </c>
      <c r="C125" s="481">
        <f>+C117+C123</f>
        <v>0</v>
      </c>
      <c r="D125" s="481">
        <f>+D117+D123</f>
        <v>0</v>
      </c>
      <c r="E125" s="481">
        <f>+E120*E121</f>
        <v>0</v>
      </c>
      <c r="F125" s="481">
        <f>+F117+F123</f>
        <v>0</v>
      </c>
      <c r="G125" s="481">
        <f>+G117+G123</f>
        <v>0</v>
      </c>
      <c r="H125" s="481">
        <f>+H117+H123</f>
        <v>0</v>
      </c>
      <c r="I125" s="481">
        <f>+I117+I123</f>
        <v>0</v>
      </c>
      <c r="J125" s="543"/>
      <c r="K125" s="481">
        <f>+K117+K123</f>
        <v>0</v>
      </c>
      <c r="L125" s="481">
        <f>+L117+L123</f>
        <v>0</v>
      </c>
      <c r="M125" s="481">
        <f>+M117+M123</f>
        <v>0</v>
      </c>
      <c r="N125" s="481">
        <f>+N117+N123</f>
        <v>0</v>
      </c>
      <c r="O125" s="481">
        <f t="shared" ref="O125" si="182">+O120*O121</f>
        <v>0</v>
      </c>
      <c r="P125" s="481">
        <f>+P117+P123</f>
        <v>0</v>
      </c>
      <c r="Q125" s="481">
        <f>+Q117+Q123</f>
        <v>0</v>
      </c>
      <c r="R125" s="543"/>
      <c r="S125" s="481">
        <f>+S117+S123</f>
        <v>0</v>
      </c>
      <c r="T125" s="481">
        <f>+T117+T123</f>
        <v>0</v>
      </c>
      <c r="U125" s="481">
        <f>+U117+U123</f>
        <v>0</v>
      </c>
      <c r="V125" s="481">
        <f t="shared" ref="V125" si="183">+V120*V121</f>
        <v>0</v>
      </c>
      <c r="W125" s="481">
        <f>+W117+W123</f>
        <v>0</v>
      </c>
      <c r="X125" s="481">
        <f>+X117+X123</f>
        <v>0</v>
      </c>
      <c r="Y125" s="543"/>
      <c r="Z125" s="387"/>
      <c r="AA125" s="221"/>
      <c r="AB125" s="155"/>
      <c r="AC125" s="185"/>
      <c r="AE125" s="185"/>
    </row>
    <row r="126" spans="1:31" s="207" customFormat="1">
      <c r="A126" s="219"/>
      <c r="B126" s="220"/>
      <c r="C126" s="221"/>
      <c r="D126" s="221"/>
      <c r="E126" s="221"/>
      <c r="F126" s="221"/>
      <c r="G126" s="221"/>
      <c r="H126" s="221"/>
      <c r="I126" s="221"/>
      <c r="J126" s="542"/>
      <c r="K126" s="221"/>
      <c r="L126" s="221"/>
      <c r="M126" s="221"/>
      <c r="N126" s="221"/>
      <c r="O126" s="221"/>
      <c r="P126" s="221"/>
      <c r="Q126" s="221"/>
      <c r="R126" s="542"/>
      <c r="S126" s="221"/>
      <c r="T126" s="221"/>
      <c r="U126" s="221"/>
      <c r="V126" s="221"/>
      <c r="W126" s="221"/>
      <c r="X126" s="221"/>
      <c r="Y126" s="542"/>
      <c r="Z126" s="221"/>
      <c r="AA126" s="221"/>
      <c r="AB126" s="154"/>
      <c r="AC126" s="185"/>
      <c r="AE126" s="185"/>
    </row>
    <row r="127" spans="1:31" s="207" customFormat="1">
      <c r="A127" s="219"/>
      <c r="B127" s="220"/>
      <c r="C127" s="221"/>
      <c r="D127" s="221"/>
      <c r="E127" s="221"/>
      <c r="F127" s="221"/>
      <c r="G127" s="221"/>
      <c r="H127" s="221"/>
      <c r="I127" s="221"/>
      <c r="J127" s="542"/>
      <c r="K127" s="221"/>
      <c r="L127" s="221"/>
      <c r="M127" s="221"/>
      <c r="N127" s="221"/>
      <c r="O127" s="221"/>
      <c r="P127" s="221"/>
      <c r="Q127" s="221"/>
      <c r="R127" s="542"/>
      <c r="S127" s="221"/>
      <c r="T127" s="221"/>
      <c r="U127" s="221"/>
      <c r="V127" s="221"/>
      <c r="W127" s="221"/>
      <c r="X127" s="221"/>
      <c r="Y127" s="542"/>
      <c r="Z127" s="221"/>
      <c r="AA127" s="221"/>
      <c r="AB127" s="154"/>
      <c r="AC127" s="185"/>
      <c r="AE127" s="185"/>
    </row>
    <row r="128" spans="1:31" s="207" customFormat="1">
      <c r="A128" s="65"/>
      <c r="B128" s="235"/>
      <c r="C128" s="232"/>
      <c r="D128" s="232"/>
      <c r="E128" s="232"/>
      <c r="F128" s="232"/>
      <c r="G128" s="232"/>
      <c r="H128" s="232"/>
      <c r="I128" s="232"/>
      <c r="J128" s="544"/>
      <c r="K128" s="232"/>
      <c r="L128" s="232"/>
      <c r="M128" s="232"/>
      <c r="N128" s="232"/>
      <c r="O128" s="232"/>
      <c r="P128" s="232"/>
      <c r="Q128" s="232"/>
      <c r="R128" s="544"/>
      <c r="S128" s="232"/>
      <c r="T128" s="232"/>
      <c r="U128" s="232"/>
      <c r="V128" s="232"/>
      <c r="W128" s="232"/>
      <c r="X128" s="232"/>
      <c r="Y128" s="544"/>
      <c r="Z128" s="232"/>
      <c r="AA128" s="232"/>
      <c r="AB128" s="65"/>
      <c r="AC128" s="233"/>
      <c r="AE128" s="233"/>
    </row>
    <row r="129" spans="1:27">
      <c r="A129" s="234" t="s">
        <v>253</v>
      </c>
      <c r="B129" s="235"/>
      <c r="C129" s="232"/>
      <c r="D129" s="232"/>
      <c r="E129" s="232"/>
      <c r="F129" s="232"/>
      <c r="G129" s="232"/>
      <c r="H129" s="232"/>
      <c r="I129" s="232"/>
      <c r="J129" s="544"/>
      <c r="K129" s="232"/>
      <c r="L129" s="232"/>
      <c r="M129" s="232"/>
      <c r="N129" s="232"/>
      <c r="O129" s="232"/>
      <c r="P129" s="232"/>
      <c r="Q129" s="232"/>
      <c r="R129" s="544"/>
      <c r="S129" s="232"/>
      <c r="T129" s="232"/>
      <c r="U129" s="232"/>
      <c r="V129" s="232"/>
      <c r="W129" s="232"/>
      <c r="X129" s="232"/>
      <c r="Y129" s="544"/>
      <c r="Z129" s="232"/>
      <c r="AA129" s="232"/>
    </row>
    <row r="130" spans="1:27">
      <c r="A130" s="65" t="s">
        <v>254</v>
      </c>
      <c r="B130" s="238">
        <v>50</v>
      </c>
      <c r="C130" s="239">
        <v>70</v>
      </c>
      <c r="D130" s="232">
        <v>100</v>
      </c>
      <c r="E130" s="232">
        <v>200</v>
      </c>
      <c r="F130" s="232">
        <v>0</v>
      </c>
      <c r="G130" s="232">
        <v>0</v>
      </c>
      <c r="H130" s="239">
        <v>70</v>
      </c>
      <c r="I130" s="239">
        <v>80</v>
      </c>
      <c r="J130" s="545"/>
      <c r="K130" s="232">
        <v>100</v>
      </c>
      <c r="L130" s="239">
        <v>50</v>
      </c>
      <c r="M130" s="239">
        <v>240</v>
      </c>
      <c r="N130" s="239">
        <v>80</v>
      </c>
      <c r="O130" s="232">
        <v>0</v>
      </c>
      <c r="P130" s="232">
        <v>100</v>
      </c>
      <c r="Q130" s="232">
        <v>0</v>
      </c>
      <c r="R130" s="544"/>
      <c r="S130" s="239">
        <v>40</v>
      </c>
      <c r="T130" s="232">
        <v>0</v>
      </c>
      <c r="U130" s="239">
        <v>50</v>
      </c>
      <c r="V130" s="232">
        <v>100</v>
      </c>
      <c r="W130" s="239">
        <v>70</v>
      </c>
      <c r="X130" s="232">
        <v>0</v>
      </c>
      <c r="Y130" s="545"/>
      <c r="Z130" s="239"/>
      <c r="AA130" s="232"/>
    </row>
    <row r="131" spans="1:27">
      <c r="A131" s="65" t="s">
        <v>255</v>
      </c>
      <c r="B131" s="238">
        <v>0</v>
      </c>
      <c r="C131" s="239">
        <v>0</v>
      </c>
      <c r="D131" s="232">
        <v>100</v>
      </c>
      <c r="E131" s="232">
        <v>0</v>
      </c>
      <c r="F131" s="239">
        <v>100</v>
      </c>
      <c r="G131" s="232">
        <v>0</v>
      </c>
      <c r="H131" s="239">
        <v>0</v>
      </c>
      <c r="I131" s="232">
        <v>0</v>
      </c>
      <c r="J131" s="545"/>
      <c r="K131" s="232">
        <v>0</v>
      </c>
      <c r="L131" s="232">
        <v>0</v>
      </c>
      <c r="M131" s="239">
        <v>260</v>
      </c>
      <c r="N131" s="232">
        <v>0</v>
      </c>
      <c r="O131" s="232">
        <v>0</v>
      </c>
      <c r="P131" s="232">
        <v>0</v>
      </c>
      <c r="Q131" s="239">
        <v>100</v>
      </c>
      <c r="R131" s="544"/>
      <c r="S131" s="239">
        <v>0</v>
      </c>
      <c r="T131" s="232">
        <v>0</v>
      </c>
      <c r="U131" s="239">
        <v>0</v>
      </c>
      <c r="V131" s="232">
        <v>100</v>
      </c>
      <c r="W131" s="239">
        <v>100</v>
      </c>
      <c r="X131" s="232">
        <v>0</v>
      </c>
      <c r="Y131" s="545"/>
      <c r="Z131" s="239"/>
      <c r="AA131" s="232"/>
    </row>
    <row r="132" spans="1:27">
      <c r="A132" s="65" t="s">
        <v>256</v>
      </c>
      <c r="B132" s="235">
        <v>0</v>
      </c>
      <c r="C132" s="232">
        <v>0</v>
      </c>
      <c r="D132" s="232">
        <v>0</v>
      </c>
      <c r="E132" s="232">
        <v>0</v>
      </c>
      <c r="F132" s="232">
        <v>0</v>
      </c>
      <c r="G132" s="232">
        <v>0</v>
      </c>
      <c r="H132" s="232">
        <v>0</v>
      </c>
      <c r="I132" s="232">
        <v>0</v>
      </c>
      <c r="J132" s="544"/>
      <c r="K132" s="232">
        <v>0</v>
      </c>
      <c r="L132" s="232">
        <v>0</v>
      </c>
      <c r="M132" s="232">
        <v>0</v>
      </c>
      <c r="N132" s="232">
        <v>0</v>
      </c>
      <c r="O132" s="232">
        <v>0</v>
      </c>
      <c r="P132" s="232">
        <v>0</v>
      </c>
      <c r="Q132" s="232">
        <v>0</v>
      </c>
      <c r="R132" s="544"/>
      <c r="S132" s="232">
        <v>0</v>
      </c>
      <c r="T132" s="232">
        <v>0</v>
      </c>
      <c r="U132" s="232">
        <v>0</v>
      </c>
      <c r="V132" s="232">
        <v>0</v>
      </c>
      <c r="W132" s="232">
        <v>0</v>
      </c>
      <c r="X132" s="232">
        <v>0</v>
      </c>
      <c r="Y132" s="544"/>
      <c r="Z132" s="232"/>
      <c r="AA132" s="232"/>
    </row>
    <row r="133" spans="1:27">
      <c r="A133" s="65" t="s">
        <v>257</v>
      </c>
      <c r="B133" s="238">
        <v>200</v>
      </c>
      <c r="C133" s="239">
        <v>100</v>
      </c>
      <c r="D133" s="232">
        <v>0</v>
      </c>
      <c r="E133" s="232">
        <v>0</v>
      </c>
      <c r="F133" s="232">
        <v>0</v>
      </c>
      <c r="G133" s="232">
        <v>0</v>
      </c>
      <c r="H133" s="239">
        <v>100</v>
      </c>
      <c r="I133" s="232">
        <v>0</v>
      </c>
      <c r="J133" s="545"/>
      <c r="K133" s="232">
        <v>0</v>
      </c>
      <c r="L133" s="239">
        <v>100</v>
      </c>
      <c r="M133" s="232">
        <v>0</v>
      </c>
      <c r="N133" s="232">
        <v>0</v>
      </c>
      <c r="O133" s="232">
        <v>0</v>
      </c>
      <c r="P133" s="232">
        <v>0</v>
      </c>
      <c r="Q133" s="232">
        <v>0</v>
      </c>
      <c r="R133" s="544"/>
      <c r="S133" s="232">
        <v>0</v>
      </c>
      <c r="T133" s="232">
        <v>0</v>
      </c>
      <c r="U133" s="232">
        <v>0</v>
      </c>
      <c r="V133" s="232">
        <v>0</v>
      </c>
      <c r="W133" s="232">
        <v>0</v>
      </c>
      <c r="X133" s="232">
        <v>0</v>
      </c>
      <c r="Y133" s="544"/>
      <c r="Z133" s="239"/>
      <c r="AA133" s="232"/>
    </row>
    <row r="134" spans="1:27">
      <c r="A134" s="65" t="s">
        <v>258</v>
      </c>
      <c r="B134" s="235">
        <v>0</v>
      </c>
      <c r="C134" s="232">
        <v>0</v>
      </c>
      <c r="D134" s="232">
        <v>0</v>
      </c>
      <c r="E134" s="232">
        <v>0</v>
      </c>
      <c r="F134" s="232">
        <v>0</v>
      </c>
      <c r="G134" s="232">
        <v>0</v>
      </c>
      <c r="H134" s="232">
        <v>0</v>
      </c>
      <c r="I134" s="239">
        <v>10</v>
      </c>
      <c r="J134" s="544"/>
      <c r="K134" s="232">
        <v>0</v>
      </c>
      <c r="L134" s="232">
        <v>0</v>
      </c>
      <c r="M134" s="232">
        <v>0</v>
      </c>
      <c r="N134" s="239">
        <v>10</v>
      </c>
      <c r="O134" s="232">
        <v>0</v>
      </c>
      <c r="P134" s="232">
        <v>0</v>
      </c>
      <c r="Q134" s="232">
        <v>0</v>
      </c>
      <c r="R134" s="544"/>
      <c r="S134" s="239">
        <v>10</v>
      </c>
      <c r="T134" s="232">
        <v>0</v>
      </c>
      <c r="U134" s="239">
        <v>10</v>
      </c>
      <c r="V134" s="232">
        <v>0</v>
      </c>
      <c r="W134" s="232">
        <v>0</v>
      </c>
      <c r="X134" s="232">
        <v>0</v>
      </c>
      <c r="Y134" s="544"/>
      <c r="Z134" s="232"/>
      <c r="AA134" s="232"/>
    </row>
    <row r="135" spans="1:27">
      <c r="A135" s="65" t="s">
        <v>259</v>
      </c>
      <c r="B135" s="235">
        <v>0</v>
      </c>
      <c r="C135" s="232">
        <v>0</v>
      </c>
      <c r="D135" s="232">
        <v>0</v>
      </c>
      <c r="E135" s="232">
        <v>0</v>
      </c>
      <c r="F135" s="232">
        <v>0</v>
      </c>
      <c r="G135" s="232">
        <v>0</v>
      </c>
      <c r="H135" s="232">
        <v>0</v>
      </c>
      <c r="I135" s="232">
        <v>0</v>
      </c>
      <c r="J135" s="544"/>
      <c r="K135" s="232">
        <v>0</v>
      </c>
      <c r="L135" s="232">
        <v>0</v>
      </c>
      <c r="M135" s="232">
        <v>0</v>
      </c>
      <c r="N135" s="232">
        <v>0</v>
      </c>
      <c r="O135" s="232">
        <v>0</v>
      </c>
      <c r="P135" s="232">
        <v>0</v>
      </c>
      <c r="Q135" s="232">
        <v>0</v>
      </c>
      <c r="R135" s="544"/>
      <c r="S135" s="232">
        <v>0</v>
      </c>
      <c r="T135" s="232">
        <v>0</v>
      </c>
      <c r="U135" s="232">
        <v>0</v>
      </c>
      <c r="V135" s="232">
        <v>0</v>
      </c>
      <c r="W135" s="232">
        <v>0</v>
      </c>
      <c r="X135" s="232">
        <v>0</v>
      </c>
      <c r="Y135" s="544"/>
      <c r="Z135" s="232"/>
      <c r="AA135" s="232"/>
    </row>
    <row r="136" spans="1:27">
      <c r="A136" s="241" t="s">
        <v>253</v>
      </c>
      <c r="B136" s="502">
        <f t="shared" ref="B136:H136" si="184">SUM(B130:B135)</f>
        <v>250</v>
      </c>
      <c r="C136" s="503">
        <f t="shared" si="184"/>
        <v>170</v>
      </c>
      <c r="D136" s="503">
        <f t="shared" si="184"/>
        <v>200</v>
      </c>
      <c r="E136" s="503">
        <f t="shared" si="184"/>
        <v>200</v>
      </c>
      <c r="F136" s="503">
        <f t="shared" si="184"/>
        <v>100</v>
      </c>
      <c r="G136" s="503">
        <f t="shared" si="184"/>
        <v>0</v>
      </c>
      <c r="H136" s="503">
        <f t="shared" si="184"/>
        <v>170</v>
      </c>
      <c r="I136" s="503">
        <f t="shared" ref="I136" si="185">SUM(I130:I135)</f>
        <v>90</v>
      </c>
      <c r="J136" s="546"/>
      <c r="K136" s="503">
        <f>SUM(K130:K135)</f>
        <v>100</v>
      </c>
      <c r="L136" s="503">
        <f>SUM(L130:L135)</f>
        <v>150</v>
      </c>
      <c r="M136" s="503">
        <f t="shared" ref="M136" si="186">SUM(M130:M135)</f>
        <v>500</v>
      </c>
      <c r="N136" s="503">
        <f>SUM(N130:N135)</f>
        <v>90</v>
      </c>
      <c r="O136" s="503">
        <f>SUM(O130:O135)</f>
        <v>0</v>
      </c>
      <c r="P136" s="503">
        <f>SUM(P130:P135)</f>
        <v>100</v>
      </c>
      <c r="Q136" s="503">
        <f t="shared" ref="Q136" si="187">SUM(Q130:Q135)</f>
        <v>100</v>
      </c>
      <c r="R136" s="546"/>
      <c r="S136" s="503">
        <f>SUM(S130:S135)</f>
        <v>50</v>
      </c>
      <c r="T136" s="503">
        <f>SUM(T130:T135)</f>
        <v>0</v>
      </c>
      <c r="U136" s="503">
        <f t="shared" ref="U136" si="188">SUM(U130:U135)</f>
        <v>60</v>
      </c>
      <c r="V136" s="503">
        <f>SUM(V130:V135)</f>
        <v>200</v>
      </c>
      <c r="W136" s="503">
        <f>SUM(W130:W135)</f>
        <v>170</v>
      </c>
      <c r="X136" s="503">
        <f>SUM(X130:X135)</f>
        <v>0</v>
      </c>
      <c r="Y136" s="546"/>
      <c r="Z136" s="388"/>
      <c r="AA136" s="237"/>
    </row>
    <row r="137" spans="1:27">
      <c r="I137" s="232"/>
      <c r="J137" s="232"/>
      <c r="AA137" s="232"/>
    </row>
    <row r="138" spans="1:27">
      <c r="I138" s="232"/>
      <c r="J138" s="232"/>
      <c r="AA138" s="232"/>
    </row>
    <row r="139" spans="1:27">
      <c r="AA139" s="232"/>
    </row>
    <row r="140" spans="1:27">
      <c r="AA140" s="232"/>
    </row>
    <row r="141" spans="1:27">
      <c r="AA141" s="232"/>
    </row>
    <row r="142" spans="1:27">
      <c r="AA142" s="232"/>
    </row>
    <row r="143" spans="1:27">
      <c r="AA143" s="232"/>
    </row>
    <row r="144" spans="1:27">
      <c r="AA144" s="232"/>
    </row>
    <row r="145" spans="27:27">
      <c r="AA145" s="232"/>
    </row>
    <row r="146" spans="27:27">
      <c r="AA146" s="232"/>
    </row>
    <row r="147" spans="27:27">
      <c r="AA147" s="232"/>
    </row>
    <row r="148" spans="27:27">
      <c r="AA148" s="232"/>
    </row>
    <row r="149" spans="27:27">
      <c r="AA149" s="232"/>
    </row>
    <row r="150" spans="27:27">
      <c r="AA150" s="232"/>
    </row>
    <row r="151" spans="27:27">
      <c r="AA151" s="232"/>
    </row>
    <row r="152" spans="27:27">
      <c r="AA152" s="232"/>
    </row>
    <row r="153" spans="27:27">
      <c r="AA153" s="232"/>
    </row>
    <row r="154" spans="27:27">
      <c r="AA154" s="232"/>
    </row>
    <row r="155" spans="27:27">
      <c r="AA155" s="232"/>
    </row>
    <row r="156" spans="27:27">
      <c r="AA156" s="232"/>
    </row>
    <row r="157" spans="27:27">
      <c r="AA157" s="232"/>
    </row>
    <row r="158" spans="27:27">
      <c r="AA158" s="232"/>
    </row>
    <row r="159" spans="27:27">
      <c r="AA159" s="232"/>
    </row>
    <row r="160" spans="27:27">
      <c r="AA160" s="232"/>
    </row>
    <row r="161" spans="27:27">
      <c r="AA161" s="232"/>
    </row>
    <row r="162" spans="27:27">
      <c r="AA162" s="232"/>
    </row>
    <row r="163" spans="27:27">
      <c r="AA163" s="232"/>
    </row>
    <row r="164" spans="27:27">
      <c r="AA164" s="232"/>
    </row>
    <row r="165" spans="27:27">
      <c r="AA165" s="232"/>
    </row>
    <row r="166" spans="27:27">
      <c r="AA166" s="232"/>
    </row>
    <row r="167" spans="27:27">
      <c r="AA167" s="232"/>
    </row>
    <row r="168" spans="27:27">
      <c r="AA168" s="232"/>
    </row>
    <row r="169" spans="27:27">
      <c r="AA169" s="232"/>
    </row>
    <row r="170" spans="27:27">
      <c r="AA170" s="232"/>
    </row>
    <row r="171" spans="27:27">
      <c r="AA171" s="232"/>
    </row>
    <row r="172" spans="27:27">
      <c r="AA172" s="232"/>
    </row>
    <row r="173" spans="27:27">
      <c r="AA173" s="232"/>
    </row>
    <row r="174" spans="27:27">
      <c r="AA174" s="232"/>
    </row>
    <row r="175" spans="27:27">
      <c r="AA175" s="232"/>
    </row>
    <row r="176" spans="27:27">
      <c r="AA176" s="232"/>
    </row>
    <row r="177" spans="27:27">
      <c r="AA177" s="232"/>
    </row>
    <row r="178" spans="27:27">
      <c r="AA178" s="232"/>
    </row>
    <row r="179" spans="27:27">
      <c r="AA179" s="232"/>
    </row>
    <row r="180" spans="27:27">
      <c r="AA180" s="232"/>
    </row>
    <row r="181" spans="27:27">
      <c r="AA181" s="232"/>
    </row>
    <row r="182" spans="27:27">
      <c r="AA182" s="232"/>
    </row>
    <row r="183" spans="27:27">
      <c r="AA183" s="232"/>
    </row>
    <row r="184" spans="27:27">
      <c r="AA184" s="232"/>
    </row>
    <row r="185" spans="27:27">
      <c r="AA185" s="232"/>
    </row>
    <row r="186" spans="27:27">
      <c r="AA186" s="232"/>
    </row>
  </sheetData>
  <mergeCells count="5">
    <mergeCell ref="B1:I1"/>
    <mergeCell ref="K1:Q1"/>
    <mergeCell ref="S1:Y1"/>
    <mergeCell ref="A2:A3"/>
    <mergeCell ref="AA54:AC54"/>
  </mergeCell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B161"/>
  <sheetViews>
    <sheetView zoomScale="96" zoomScaleNormal="96" workbookViewId="0">
      <pane xSplit="1" topLeftCell="P1" activePane="topRight" state="frozen"/>
      <selection activeCell="A4" sqref="A4"/>
      <selection pane="topRight" activeCell="P4" sqref="P4"/>
    </sheetView>
  </sheetViews>
  <sheetFormatPr defaultRowHeight="12.75"/>
  <cols>
    <col min="1" max="1" width="44.7109375" style="65" bestFit="1" customWidth="1"/>
    <col min="2" max="2" width="15.140625" style="65" customWidth="1"/>
    <col min="3" max="3" width="18.140625" style="65" customWidth="1"/>
    <col min="4" max="26" width="15.140625" style="65" customWidth="1"/>
    <col min="27" max="27" width="13.7109375" style="65" customWidth="1"/>
    <col min="28" max="28" width="12.140625" style="65" customWidth="1"/>
    <col min="29" max="29" width="11.28515625" style="237" customWidth="1"/>
    <col min="30" max="30" width="11.140625" style="65" customWidth="1"/>
    <col min="31" max="31" width="11.28515625" style="237" customWidth="1"/>
    <col min="32" max="16384" width="9.140625" style="65"/>
  </cols>
  <sheetData>
    <row r="1" spans="1:132" hidden="1">
      <c r="B1" s="589" t="s">
        <v>100</v>
      </c>
      <c r="C1" s="590"/>
      <c r="D1" s="590"/>
      <c r="E1" s="590"/>
      <c r="F1" s="590"/>
      <c r="G1" s="590"/>
      <c r="H1" s="591"/>
      <c r="I1" s="570"/>
      <c r="J1" s="592" t="s">
        <v>64</v>
      </c>
      <c r="K1" s="593"/>
      <c r="L1" s="593"/>
      <c r="M1" s="593"/>
      <c r="N1" s="593"/>
      <c r="O1" s="593"/>
      <c r="P1" s="594"/>
      <c r="Q1" s="389"/>
      <c r="R1" s="593" t="s">
        <v>106</v>
      </c>
      <c r="S1" s="593"/>
      <c r="T1" s="593"/>
      <c r="U1" s="593"/>
      <c r="V1" s="593"/>
      <c r="W1" s="593"/>
      <c r="X1" s="595"/>
      <c r="Y1" s="572"/>
      <c r="Z1" s="572"/>
      <c r="AA1" s="66"/>
      <c r="AB1" s="66"/>
      <c r="AC1" s="67"/>
      <c r="AD1" s="67"/>
      <c r="AE1" s="67"/>
    </row>
    <row r="2" spans="1:132" hidden="1">
      <c r="A2" s="584" t="s">
        <v>260</v>
      </c>
      <c r="B2" s="68" t="s">
        <v>31</v>
      </c>
      <c r="C2" s="569" t="s">
        <v>31</v>
      </c>
      <c r="D2" s="569" t="s">
        <v>31</v>
      </c>
      <c r="E2" s="569" t="s">
        <v>31</v>
      </c>
      <c r="F2" s="569" t="s">
        <v>31</v>
      </c>
      <c r="G2" s="569" t="s">
        <v>31</v>
      </c>
      <c r="H2" s="69" t="s">
        <v>31</v>
      </c>
      <c r="I2" s="69"/>
      <c r="J2" s="569" t="s">
        <v>31</v>
      </c>
      <c r="K2" s="569" t="s">
        <v>31</v>
      </c>
      <c r="L2" s="569" t="s">
        <v>31</v>
      </c>
      <c r="M2" s="569" t="s">
        <v>31</v>
      </c>
      <c r="N2" s="569" t="s">
        <v>31</v>
      </c>
      <c r="O2" s="569" t="s">
        <v>31</v>
      </c>
      <c r="P2" s="390" t="s">
        <v>31</v>
      </c>
      <c r="Q2" s="394"/>
      <c r="R2" s="569" t="s">
        <v>31</v>
      </c>
      <c r="S2" s="569" t="s">
        <v>31</v>
      </c>
      <c r="T2" s="569" t="s">
        <v>31</v>
      </c>
      <c r="U2" s="569" t="s">
        <v>31</v>
      </c>
      <c r="V2" s="569" t="s">
        <v>31</v>
      </c>
      <c r="W2" s="569" t="s">
        <v>31</v>
      </c>
      <c r="X2" s="70" t="s">
        <v>31</v>
      </c>
      <c r="Y2" s="69"/>
      <c r="Z2" s="571"/>
      <c r="AA2" s="71" t="s">
        <v>117</v>
      </c>
      <c r="AB2" s="71" t="s">
        <v>31</v>
      </c>
      <c r="AC2" s="72" t="s">
        <v>1</v>
      </c>
      <c r="AD2" s="72" t="s">
        <v>37</v>
      </c>
      <c r="AE2" s="72" t="s">
        <v>118</v>
      </c>
    </row>
    <row r="3" spans="1:132" hidden="1">
      <c r="A3" s="585"/>
      <c r="B3" s="73"/>
      <c r="C3" s="74"/>
      <c r="D3" s="74"/>
      <c r="E3" s="74"/>
      <c r="F3" s="74"/>
      <c r="G3" s="74"/>
      <c r="H3" s="75"/>
      <c r="I3" s="75"/>
      <c r="J3" s="74"/>
      <c r="K3" s="74"/>
      <c r="L3" s="74"/>
      <c r="M3" s="74"/>
      <c r="N3" s="74"/>
      <c r="O3" s="74"/>
      <c r="P3" s="74"/>
      <c r="Q3" s="75"/>
      <c r="R3" s="74"/>
      <c r="S3" s="74"/>
      <c r="T3" s="74"/>
      <c r="U3" s="74"/>
      <c r="V3" s="74"/>
      <c r="W3" s="74"/>
      <c r="X3" s="76"/>
      <c r="Y3" s="75"/>
      <c r="Z3" s="76"/>
      <c r="AA3" s="77"/>
      <c r="AB3" s="78"/>
      <c r="AC3" s="79"/>
      <c r="AD3" s="79"/>
      <c r="AE3" s="79"/>
    </row>
    <row r="4" spans="1:132" ht="76.5">
      <c r="A4" s="80" t="s">
        <v>143</v>
      </c>
      <c r="B4" s="81" t="s">
        <v>261</v>
      </c>
      <c r="C4" s="82" t="s">
        <v>262</v>
      </c>
      <c r="D4" s="346" t="s">
        <v>263</v>
      </c>
      <c r="E4" s="82" t="s">
        <v>264</v>
      </c>
      <c r="F4" s="82" t="s">
        <v>265</v>
      </c>
      <c r="G4" s="82" t="s">
        <v>266</v>
      </c>
      <c r="H4" s="82" t="s">
        <v>267</v>
      </c>
      <c r="I4" s="83" t="s">
        <v>154</v>
      </c>
      <c r="J4" s="346" t="s">
        <v>268</v>
      </c>
      <c r="K4" s="82" t="s">
        <v>269</v>
      </c>
      <c r="L4" s="346" t="s">
        <v>270</v>
      </c>
      <c r="M4" s="82" t="s">
        <v>267</v>
      </c>
      <c r="N4" s="82" t="s">
        <v>262</v>
      </c>
      <c r="O4" s="82" t="s">
        <v>265</v>
      </c>
      <c r="P4" s="82" t="s">
        <v>266</v>
      </c>
      <c r="Q4" s="83" t="s">
        <v>153</v>
      </c>
      <c r="R4" s="82" t="s">
        <v>269</v>
      </c>
      <c r="S4" s="82" t="s">
        <v>264</v>
      </c>
      <c r="T4" s="82" t="s">
        <v>267</v>
      </c>
      <c r="U4" s="82" t="s">
        <v>265</v>
      </c>
      <c r="V4" s="82" t="s">
        <v>266</v>
      </c>
      <c r="W4" s="347" t="s">
        <v>271</v>
      </c>
      <c r="X4" s="346" t="s">
        <v>272</v>
      </c>
      <c r="Y4" s="83" t="s">
        <v>152</v>
      </c>
      <c r="Z4" s="400" t="s">
        <v>155</v>
      </c>
      <c r="AA4" s="85"/>
      <c r="AB4" s="328" t="s">
        <v>31</v>
      </c>
      <c r="AC4" s="327" t="s">
        <v>30</v>
      </c>
      <c r="AD4" s="79" t="s">
        <v>37</v>
      </c>
      <c r="AE4" s="327" t="s">
        <v>156</v>
      </c>
    </row>
    <row r="5" spans="1:132" ht="30" customHeight="1">
      <c r="A5" s="80" t="s">
        <v>157</v>
      </c>
      <c r="B5" s="81" t="s">
        <v>273</v>
      </c>
      <c r="C5" s="82" t="s">
        <v>274</v>
      </c>
      <c r="D5" s="82" t="s">
        <v>275</v>
      </c>
      <c r="E5" s="82" t="s">
        <v>276</v>
      </c>
      <c r="F5" s="82" t="s">
        <v>277</v>
      </c>
      <c r="G5" s="82" t="s">
        <v>278</v>
      </c>
      <c r="H5" s="82" t="s">
        <v>278</v>
      </c>
      <c r="I5" s="83"/>
      <c r="J5" s="82" t="s">
        <v>276</v>
      </c>
      <c r="K5" s="82" t="s">
        <v>275</v>
      </c>
      <c r="L5" s="82" t="s">
        <v>273</v>
      </c>
      <c r="M5" s="82" t="s">
        <v>278</v>
      </c>
      <c r="N5" s="82" t="s">
        <v>274</v>
      </c>
      <c r="O5" s="82" t="s">
        <v>277</v>
      </c>
      <c r="P5" s="82" t="s">
        <v>278</v>
      </c>
      <c r="Q5" s="83"/>
      <c r="R5" s="82" t="s">
        <v>275</v>
      </c>
      <c r="S5" s="82" t="s">
        <v>276</v>
      </c>
      <c r="T5" s="82" t="s">
        <v>278</v>
      </c>
      <c r="U5" s="82" t="s">
        <v>277</v>
      </c>
      <c r="V5" s="82" t="s">
        <v>278</v>
      </c>
      <c r="W5" s="82" t="s">
        <v>279</v>
      </c>
      <c r="X5" s="82" t="s">
        <v>274</v>
      </c>
      <c r="Y5" s="83"/>
      <c r="Z5" s="84"/>
      <c r="AA5" s="85"/>
      <c r="AB5" s="86"/>
      <c r="AC5" s="79"/>
      <c r="AD5" s="79"/>
      <c r="AE5" s="79"/>
    </row>
    <row r="6" spans="1:132" ht="51">
      <c r="A6" s="80" t="s">
        <v>164</v>
      </c>
      <c r="B6" s="52" t="s">
        <v>280</v>
      </c>
      <c r="C6" s="53" t="s">
        <v>281</v>
      </c>
      <c r="D6" s="53" t="s">
        <v>282</v>
      </c>
      <c r="E6" s="53" t="s">
        <v>283</v>
      </c>
      <c r="F6" s="53" t="s">
        <v>284</v>
      </c>
      <c r="G6" s="53" t="s">
        <v>285</v>
      </c>
      <c r="H6" s="53" t="s">
        <v>286</v>
      </c>
      <c r="I6" s="54"/>
      <c r="J6" s="53" t="s">
        <v>287</v>
      </c>
      <c r="K6" s="53" t="s">
        <v>288</v>
      </c>
      <c r="L6" s="53" t="s">
        <v>288</v>
      </c>
      <c r="M6" s="53" t="s">
        <v>289</v>
      </c>
      <c r="N6" s="53" t="s">
        <v>290</v>
      </c>
      <c r="O6" s="53" t="s">
        <v>291</v>
      </c>
      <c r="P6" s="53" t="s">
        <v>292</v>
      </c>
      <c r="Q6" s="54"/>
      <c r="R6" s="53" t="s">
        <v>293</v>
      </c>
      <c r="S6" s="53" t="s">
        <v>294</v>
      </c>
      <c r="T6" s="53" t="s">
        <v>295</v>
      </c>
      <c r="U6" s="53" t="s">
        <v>293</v>
      </c>
      <c r="V6" s="53" t="s">
        <v>296</v>
      </c>
      <c r="W6" s="53" t="s">
        <v>297</v>
      </c>
      <c r="X6" s="53" t="s">
        <v>298</v>
      </c>
      <c r="Y6" s="54"/>
      <c r="Z6" s="55"/>
      <c r="AA6" s="56"/>
      <c r="AB6" s="87"/>
      <c r="AC6" s="79"/>
      <c r="AD6" s="79"/>
      <c r="AE6" s="79"/>
    </row>
    <row r="7" spans="1:132" ht="51">
      <c r="A7" s="80" t="s">
        <v>174</v>
      </c>
      <c r="B7" s="57" t="s">
        <v>299</v>
      </c>
      <c r="C7" s="58" t="s">
        <v>300</v>
      </c>
      <c r="D7" s="58" t="s">
        <v>300</v>
      </c>
      <c r="E7" s="58" t="s">
        <v>301</v>
      </c>
      <c r="F7" s="58" t="s">
        <v>302</v>
      </c>
      <c r="G7" s="58" t="s">
        <v>301</v>
      </c>
      <c r="H7" s="58" t="s">
        <v>300</v>
      </c>
      <c r="I7" s="59"/>
      <c r="J7" s="58" t="s">
        <v>303</v>
      </c>
      <c r="K7" s="58" t="s">
        <v>302</v>
      </c>
      <c r="L7" s="58" t="s">
        <v>301</v>
      </c>
      <c r="M7" s="58" t="s">
        <v>299</v>
      </c>
      <c r="N7" s="58" t="s">
        <v>299</v>
      </c>
      <c r="O7" s="58" t="s">
        <v>301</v>
      </c>
      <c r="P7" s="58" t="s">
        <v>300</v>
      </c>
      <c r="Q7" s="59"/>
      <c r="R7" s="58" t="s">
        <v>301</v>
      </c>
      <c r="S7" s="58" t="s">
        <v>302</v>
      </c>
      <c r="T7" s="58" t="s">
        <v>301</v>
      </c>
      <c r="U7" s="58" t="s">
        <v>300</v>
      </c>
      <c r="V7" s="58" t="s">
        <v>299</v>
      </c>
      <c r="W7" s="58" t="s">
        <v>300</v>
      </c>
      <c r="X7" s="58" t="s">
        <v>301</v>
      </c>
      <c r="Y7" s="59"/>
      <c r="Z7" s="60"/>
      <c r="AA7" s="56"/>
      <c r="AB7" s="87"/>
      <c r="AC7" s="79"/>
      <c r="AD7" s="79"/>
      <c r="AE7" s="79"/>
    </row>
    <row r="8" spans="1:132">
      <c r="A8" s="80" t="s">
        <v>183</v>
      </c>
      <c r="B8" s="57" t="s">
        <v>186</v>
      </c>
      <c r="C8" s="58" t="s">
        <v>186</v>
      </c>
      <c r="D8" s="58" t="s">
        <v>304</v>
      </c>
      <c r="E8" s="58" t="s">
        <v>187</v>
      </c>
      <c r="F8" s="58" t="s">
        <v>305</v>
      </c>
      <c r="G8" s="58" t="s">
        <v>186</v>
      </c>
      <c r="H8" s="58" t="s">
        <v>306</v>
      </c>
      <c r="I8" s="59"/>
      <c r="J8" s="58" t="s">
        <v>187</v>
      </c>
      <c r="K8" s="58" t="s">
        <v>307</v>
      </c>
      <c r="L8" s="58" t="s">
        <v>186</v>
      </c>
      <c r="M8" s="58" t="s">
        <v>306</v>
      </c>
      <c r="N8" s="58" t="s">
        <v>186</v>
      </c>
      <c r="O8" s="58" t="s">
        <v>305</v>
      </c>
      <c r="P8" s="58" t="s">
        <v>186</v>
      </c>
      <c r="Q8" s="59"/>
      <c r="R8" s="58" t="s">
        <v>308</v>
      </c>
      <c r="S8" s="58" t="s">
        <v>187</v>
      </c>
      <c r="T8" s="58" t="s">
        <v>306</v>
      </c>
      <c r="U8" s="58" t="s">
        <v>305</v>
      </c>
      <c r="V8" s="58" t="s">
        <v>186</v>
      </c>
      <c r="W8" s="58" t="s">
        <v>186</v>
      </c>
      <c r="X8" s="58" t="s">
        <v>186</v>
      </c>
      <c r="Y8" s="59"/>
      <c r="Z8" s="60"/>
      <c r="AA8" s="56"/>
      <c r="AB8" s="87"/>
      <c r="AC8" s="79"/>
      <c r="AD8" s="79"/>
      <c r="AE8" s="79"/>
    </row>
    <row r="9" spans="1:132">
      <c r="A9" s="80" t="s">
        <v>191</v>
      </c>
      <c r="B9" s="62"/>
      <c r="C9" s="61"/>
      <c r="D9" s="61"/>
      <c r="E9" s="61"/>
      <c r="F9" s="61"/>
      <c r="G9" s="61"/>
      <c r="H9" s="61"/>
      <c r="I9" s="63"/>
      <c r="J9" s="61"/>
      <c r="K9" s="61"/>
      <c r="L9" s="61"/>
      <c r="M9" s="61"/>
      <c r="N9" s="61"/>
      <c r="O9" s="61"/>
      <c r="P9" s="61"/>
      <c r="Q9" s="63"/>
      <c r="R9" s="61"/>
      <c r="S9" s="61"/>
      <c r="T9" s="61"/>
      <c r="U9" s="61"/>
      <c r="V9" s="61"/>
      <c r="W9" s="61"/>
      <c r="X9" s="61"/>
      <c r="Y9" s="63"/>
      <c r="Z9" s="64"/>
      <c r="AA9" s="56"/>
      <c r="AB9" s="87"/>
      <c r="AC9" s="79"/>
      <c r="AD9" s="79"/>
      <c r="AE9" s="79"/>
    </row>
    <row r="10" spans="1:132">
      <c r="A10" s="88" t="s">
        <v>193</v>
      </c>
      <c r="B10" s="89"/>
      <c r="C10" s="90"/>
      <c r="D10" s="90"/>
      <c r="E10" s="90"/>
      <c r="F10" s="90"/>
      <c r="G10" s="90"/>
      <c r="H10" s="90"/>
      <c r="I10" s="91"/>
      <c r="J10" s="90"/>
      <c r="K10" s="90"/>
      <c r="L10" s="90"/>
      <c r="M10" s="90"/>
      <c r="N10" s="90"/>
      <c r="O10" s="90"/>
      <c r="P10" s="90"/>
      <c r="Q10" s="91"/>
      <c r="R10" s="90"/>
      <c r="S10" s="90"/>
      <c r="T10" s="90"/>
      <c r="U10" s="90"/>
      <c r="V10" s="90"/>
      <c r="W10" s="90"/>
      <c r="X10" s="90"/>
      <c r="Y10" s="91"/>
      <c r="Z10" s="92"/>
      <c r="AA10" s="93"/>
      <c r="AB10" s="94"/>
      <c r="AC10" s="95"/>
      <c r="AD10" s="79"/>
      <c r="AE10" s="95"/>
    </row>
    <row r="11" spans="1:132">
      <c r="A11" s="96" t="s">
        <v>194</v>
      </c>
      <c r="B11" s="97"/>
      <c r="C11" s="98"/>
      <c r="D11" s="98"/>
      <c r="E11" s="98"/>
      <c r="F11" s="98"/>
      <c r="G11" s="98"/>
      <c r="H11" s="98"/>
      <c r="I11" s="99"/>
      <c r="J11" s="98"/>
      <c r="K11" s="98"/>
      <c r="L11" s="98"/>
      <c r="M11" s="98"/>
      <c r="N11" s="98"/>
      <c r="O11" s="98"/>
      <c r="P11" s="98"/>
      <c r="Q11" s="99"/>
      <c r="R11" s="98"/>
      <c r="S11" s="98"/>
      <c r="T11" s="98"/>
      <c r="U11" s="98"/>
      <c r="V11" s="98"/>
      <c r="W11" s="98"/>
      <c r="X11" s="98"/>
      <c r="Y11" s="99"/>
      <c r="Z11" s="100"/>
      <c r="AA11" s="101"/>
      <c r="AB11" s="102"/>
      <c r="AC11" s="103"/>
      <c r="AD11" s="79"/>
      <c r="AE11" s="103"/>
    </row>
    <row r="12" spans="1:132">
      <c r="A12" s="104" t="s">
        <v>195</v>
      </c>
      <c r="B12" s="105">
        <v>300</v>
      </c>
      <c r="C12" s="106">
        <v>50</v>
      </c>
      <c r="D12" s="106">
        <v>200</v>
      </c>
      <c r="E12" s="106">
        <v>60</v>
      </c>
      <c r="F12" s="106">
        <v>300</v>
      </c>
      <c r="G12" s="106">
        <v>300</v>
      </c>
      <c r="H12" s="106">
        <v>50</v>
      </c>
      <c r="I12" s="107"/>
      <c r="J12" s="106">
        <v>60</v>
      </c>
      <c r="K12" s="106">
        <v>300</v>
      </c>
      <c r="L12" s="106">
        <v>300</v>
      </c>
      <c r="M12" s="106">
        <v>60</v>
      </c>
      <c r="N12" s="106">
        <v>60</v>
      </c>
      <c r="O12" s="106">
        <v>300</v>
      </c>
      <c r="P12" s="106">
        <v>150</v>
      </c>
      <c r="Q12" s="107"/>
      <c r="R12" s="106">
        <v>150</v>
      </c>
      <c r="S12" s="106">
        <v>50</v>
      </c>
      <c r="T12" s="106">
        <v>60</v>
      </c>
      <c r="U12" s="106">
        <v>100</v>
      </c>
      <c r="V12" s="106">
        <v>300</v>
      </c>
      <c r="W12" s="106">
        <v>140</v>
      </c>
      <c r="X12" s="106">
        <v>60</v>
      </c>
      <c r="Y12" s="107"/>
      <c r="Z12" s="397"/>
      <c r="AA12" s="101">
        <f>B12+C12+D12+E12+F12+G12+H12+J12+K12+L12+M12+N12+O12+P12+R12+S12+T12+U12+V12+W12+X12</f>
        <v>3350</v>
      </c>
      <c r="AB12" s="102"/>
      <c r="AC12" s="103"/>
      <c r="AD12" s="79"/>
      <c r="AE12" s="103"/>
    </row>
    <row r="13" spans="1:132">
      <c r="A13" s="108" t="s">
        <v>196</v>
      </c>
      <c r="B13" s="109">
        <v>0.75</v>
      </c>
      <c r="C13" s="110">
        <v>0.7</v>
      </c>
      <c r="D13" s="110">
        <v>0.55000000000000004</v>
      </c>
      <c r="E13" s="110">
        <v>0.75</v>
      </c>
      <c r="F13" s="110">
        <v>0.65</v>
      </c>
      <c r="G13" s="110">
        <v>0.75</v>
      </c>
      <c r="H13" s="110">
        <v>0.7</v>
      </c>
      <c r="I13" s="111"/>
      <c r="J13" s="110">
        <v>0.65</v>
      </c>
      <c r="K13" s="110">
        <v>0.5</v>
      </c>
      <c r="L13" s="110">
        <v>0.75</v>
      </c>
      <c r="M13" s="110">
        <v>0.7</v>
      </c>
      <c r="N13" s="110">
        <v>0.7</v>
      </c>
      <c r="O13" s="110">
        <v>0.65</v>
      </c>
      <c r="P13" s="110">
        <v>0.75</v>
      </c>
      <c r="Q13" s="111"/>
      <c r="R13" s="110">
        <v>0.65</v>
      </c>
      <c r="S13" s="110">
        <v>0.7</v>
      </c>
      <c r="T13" s="110">
        <v>0.65</v>
      </c>
      <c r="U13" s="110">
        <v>0.65</v>
      </c>
      <c r="V13" s="110">
        <v>0.75</v>
      </c>
      <c r="W13" s="110">
        <v>0.75</v>
      </c>
      <c r="X13" s="110">
        <v>0.65</v>
      </c>
      <c r="Y13" s="111"/>
      <c r="Z13" s="118"/>
      <c r="AA13" s="101"/>
      <c r="AB13" s="112"/>
      <c r="AC13" s="113"/>
      <c r="AD13" s="79"/>
      <c r="AE13" s="113"/>
    </row>
    <row r="14" spans="1:132">
      <c r="A14" s="108" t="s">
        <v>197</v>
      </c>
      <c r="B14" s="114">
        <f t="shared" ref="B14:X14" si="0">+B12*B13</f>
        <v>225</v>
      </c>
      <c r="C14" s="115">
        <f t="shared" si="0"/>
        <v>35</v>
      </c>
      <c r="D14" s="115">
        <f t="shared" si="0"/>
        <v>110.00000000000001</v>
      </c>
      <c r="E14" s="115">
        <f t="shared" si="0"/>
        <v>45</v>
      </c>
      <c r="F14" s="115">
        <f t="shared" si="0"/>
        <v>195</v>
      </c>
      <c r="G14" s="115">
        <f t="shared" si="0"/>
        <v>225</v>
      </c>
      <c r="H14" s="115">
        <f t="shared" si="0"/>
        <v>35</v>
      </c>
      <c r="I14" s="116"/>
      <c r="J14" s="115">
        <f t="shared" si="0"/>
        <v>39</v>
      </c>
      <c r="K14" s="115">
        <f t="shared" si="0"/>
        <v>150</v>
      </c>
      <c r="L14" s="115">
        <f t="shared" si="0"/>
        <v>225</v>
      </c>
      <c r="M14" s="115">
        <f t="shared" si="0"/>
        <v>42</v>
      </c>
      <c r="N14" s="115">
        <f t="shared" si="0"/>
        <v>42</v>
      </c>
      <c r="O14" s="115">
        <f t="shared" si="0"/>
        <v>195</v>
      </c>
      <c r="P14" s="115">
        <f t="shared" si="0"/>
        <v>112.5</v>
      </c>
      <c r="Q14" s="116"/>
      <c r="R14" s="115">
        <f t="shared" si="0"/>
        <v>97.5</v>
      </c>
      <c r="S14" s="115">
        <f t="shared" si="0"/>
        <v>35</v>
      </c>
      <c r="T14" s="115">
        <f t="shared" si="0"/>
        <v>39</v>
      </c>
      <c r="U14" s="115">
        <f t="shared" si="0"/>
        <v>65</v>
      </c>
      <c r="V14" s="115">
        <f t="shared" si="0"/>
        <v>225</v>
      </c>
      <c r="W14" s="115">
        <f t="shared" si="0"/>
        <v>105</v>
      </c>
      <c r="X14" s="115">
        <f t="shared" si="0"/>
        <v>39</v>
      </c>
      <c r="Y14" s="116"/>
      <c r="Z14" s="117"/>
      <c r="AA14" s="101">
        <f t="shared" ref="AA14" si="1">B14+C14+D14+E14+F14+G14+H14+J14+K14+L14+M14+N14+O14+P14+R14+S14+T14+U14+V14+W14+X14</f>
        <v>2281</v>
      </c>
      <c r="AB14" s="112"/>
      <c r="AC14" s="113"/>
      <c r="AD14" s="79"/>
      <c r="AE14" s="113"/>
    </row>
    <row r="15" spans="1:132" s="119" customFormat="1">
      <c r="A15" s="296" t="s">
        <v>198</v>
      </c>
      <c r="B15" s="109">
        <v>0.75</v>
      </c>
      <c r="C15" s="110">
        <v>0.7</v>
      </c>
      <c r="D15" s="110">
        <v>0.55000000000000004</v>
      </c>
      <c r="E15" s="110">
        <v>0.75</v>
      </c>
      <c r="F15" s="110">
        <v>0.65</v>
      </c>
      <c r="G15" s="110">
        <v>0.75</v>
      </c>
      <c r="H15" s="110">
        <v>0.7</v>
      </c>
      <c r="I15" s="111"/>
      <c r="J15" s="110">
        <v>0.65</v>
      </c>
      <c r="K15" s="110">
        <v>0.5</v>
      </c>
      <c r="L15" s="110">
        <v>0.75</v>
      </c>
      <c r="M15" s="110">
        <v>0.7</v>
      </c>
      <c r="N15" s="110">
        <v>0.7</v>
      </c>
      <c r="O15" s="110">
        <v>0.65</v>
      </c>
      <c r="P15" s="110">
        <v>0.75</v>
      </c>
      <c r="Q15" s="111"/>
      <c r="R15" s="110">
        <v>0.65</v>
      </c>
      <c r="S15" s="110">
        <v>0.7</v>
      </c>
      <c r="T15" s="110">
        <v>0.65</v>
      </c>
      <c r="U15" s="110">
        <v>0.65</v>
      </c>
      <c r="V15" s="110">
        <v>0.75</v>
      </c>
      <c r="W15" s="110">
        <v>0.75</v>
      </c>
      <c r="X15" s="110">
        <v>0.65</v>
      </c>
      <c r="Y15" s="111"/>
      <c r="Z15" s="118"/>
      <c r="AA15" s="113"/>
      <c r="AB15" s="168"/>
      <c r="AC15" s="113"/>
      <c r="AD15" s="79"/>
      <c r="AE15" s="113"/>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row>
    <row r="16" spans="1:132" s="119" customFormat="1">
      <c r="A16" s="296" t="s">
        <v>199</v>
      </c>
      <c r="B16" s="120">
        <f>+B14*B15</f>
        <v>168.75</v>
      </c>
      <c r="C16" s="121">
        <f t="shared" ref="C16:X16" si="2">+C14*C15</f>
        <v>24.5</v>
      </c>
      <c r="D16" s="121">
        <f t="shared" si="2"/>
        <v>60.500000000000014</v>
      </c>
      <c r="E16" s="121">
        <f t="shared" si="2"/>
        <v>33.75</v>
      </c>
      <c r="F16" s="121">
        <f t="shared" si="2"/>
        <v>126.75</v>
      </c>
      <c r="G16" s="121">
        <f t="shared" si="2"/>
        <v>168.75</v>
      </c>
      <c r="H16" s="121">
        <f t="shared" si="2"/>
        <v>24.5</v>
      </c>
      <c r="I16" s="122"/>
      <c r="J16" s="121">
        <f t="shared" si="2"/>
        <v>25.35</v>
      </c>
      <c r="K16" s="121">
        <f t="shared" si="2"/>
        <v>75</v>
      </c>
      <c r="L16" s="121">
        <f t="shared" si="2"/>
        <v>168.75</v>
      </c>
      <c r="M16" s="121">
        <f t="shared" si="2"/>
        <v>29.4</v>
      </c>
      <c r="N16" s="121">
        <f t="shared" si="2"/>
        <v>29.4</v>
      </c>
      <c r="O16" s="121">
        <f t="shared" si="2"/>
        <v>126.75</v>
      </c>
      <c r="P16" s="121">
        <f t="shared" si="2"/>
        <v>84.375</v>
      </c>
      <c r="Q16" s="122"/>
      <c r="R16" s="121">
        <f t="shared" si="2"/>
        <v>63.375</v>
      </c>
      <c r="S16" s="121">
        <f t="shared" si="2"/>
        <v>24.5</v>
      </c>
      <c r="T16" s="121">
        <f t="shared" si="2"/>
        <v>25.35</v>
      </c>
      <c r="U16" s="121">
        <f t="shared" si="2"/>
        <v>42.25</v>
      </c>
      <c r="V16" s="121">
        <f t="shared" si="2"/>
        <v>168.75</v>
      </c>
      <c r="W16" s="121">
        <f t="shared" si="2"/>
        <v>78.75</v>
      </c>
      <c r="X16" s="121">
        <f t="shared" si="2"/>
        <v>25.35</v>
      </c>
      <c r="Y16" s="122"/>
      <c r="Z16" s="123"/>
      <c r="AA16" s="113"/>
      <c r="AB16" s="168"/>
      <c r="AC16" s="113"/>
      <c r="AD16" s="79"/>
      <c r="AE16" s="113"/>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row>
    <row r="17" spans="1:132" s="119" customFormat="1">
      <c r="A17" s="296" t="s">
        <v>200</v>
      </c>
      <c r="B17" s="124">
        <v>5</v>
      </c>
      <c r="C17" s="125">
        <v>5</v>
      </c>
      <c r="D17" s="125">
        <v>5</v>
      </c>
      <c r="E17" s="125">
        <v>5</v>
      </c>
      <c r="F17" s="125">
        <v>2.5</v>
      </c>
      <c r="G17" s="125">
        <v>7.5</v>
      </c>
      <c r="H17" s="125">
        <v>0</v>
      </c>
      <c r="I17" s="126"/>
      <c r="J17" s="125">
        <v>5</v>
      </c>
      <c r="K17" s="125">
        <v>5</v>
      </c>
      <c r="L17" s="125">
        <v>5</v>
      </c>
      <c r="M17" s="125">
        <v>0</v>
      </c>
      <c r="N17" s="125">
        <v>5</v>
      </c>
      <c r="O17" s="125">
        <v>2.5</v>
      </c>
      <c r="P17" s="125">
        <v>7.5</v>
      </c>
      <c r="Q17" s="126"/>
      <c r="R17" s="125">
        <v>5</v>
      </c>
      <c r="S17" s="125">
        <v>5</v>
      </c>
      <c r="T17" s="125">
        <v>0</v>
      </c>
      <c r="U17" s="125">
        <v>2.5</v>
      </c>
      <c r="V17" s="125">
        <v>7.5</v>
      </c>
      <c r="W17" s="125">
        <v>7.5</v>
      </c>
      <c r="X17" s="125">
        <v>5</v>
      </c>
      <c r="Y17" s="126"/>
      <c r="Z17" s="127"/>
      <c r="AA17" s="113"/>
      <c r="AB17" s="168"/>
      <c r="AC17" s="113"/>
      <c r="AD17" s="79"/>
      <c r="AE17" s="113"/>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row>
    <row r="18" spans="1:132" s="119" customFormat="1">
      <c r="A18" s="296" t="s">
        <v>201</v>
      </c>
      <c r="B18" s="128">
        <f>1-B15</f>
        <v>0.25</v>
      </c>
      <c r="C18" s="129">
        <f t="shared" ref="C18:X18" si="3">1-C15</f>
        <v>0.30000000000000004</v>
      </c>
      <c r="D18" s="129">
        <f t="shared" si="3"/>
        <v>0.44999999999999996</v>
      </c>
      <c r="E18" s="129">
        <f t="shared" si="3"/>
        <v>0.25</v>
      </c>
      <c r="F18" s="129">
        <f t="shared" si="3"/>
        <v>0.35</v>
      </c>
      <c r="G18" s="129">
        <f t="shared" si="3"/>
        <v>0.25</v>
      </c>
      <c r="H18" s="129">
        <f t="shared" si="3"/>
        <v>0.30000000000000004</v>
      </c>
      <c r="I18" s="130"/>
      <c r="J18" s="129">
        <f t="shared" si="3"/>
        <v>0.35</v>
      </c>
      <c r="K18" s="129">
        <f t="shared" si="3"/>
        <v>0.5</v>
      </c>
      <c r="L18" s="129">
        <f t="shared" si="3"/>
        <v>0.25</v>
      </c>
      <c r="M18" s="129">
        <f t="shared" si="3"/>
        <v>0.30000000000000004</v>
      </c>
      <c r="N18" s="129">
        <f t="shared" si="3"/>
        <v>0.30000000000000004</v>
      </c>
      <c r="O18" s="129">
        <f t="shared" si="3"/>
        <v>0.35</v>
      </c>
      <c r="P18" s="129">
        <f t="shared" si="3"/>
        <v>0.25</v>
      </c>
      <c r="Q18" s="130"/>
      <c r="R18" s="129">
        <f t="shared" si="3"/>
        <v>0.35</v>
      </c>
      <c r="S18" s="129">
        <f t="shared" si="3"/>
        <v>0.30000000000000004</v>
      </c>
      <c r="T18" s="129">
        <f t="shared" si="3"/>
        <v>0.35</v>
      </c>
      <c r="U18" s="129">
        <f t="shared" si="3"/>
        <v>0.35</v>
      </c>
      <c r="V18" s="129">
        <f t="shared" si="3"/>
        <v>0.25</v>
      </c>
      <c r="W18" s="129">
        <f t="shared" si="3"/>
        <v>0.25</v>
      </c>
      <c r="X18" s="129">
        <f t="shared" si="3"/>
        <v>0.35</v>
      </c>
      <c r="Y18" s="130"/>
      <c r="Z18" s="131"/>
      <c r="AA18" s="113"/>
      <c r="AB18" s="168"/>
      <c r="AC18" s="113"/>
      <c r="AD18" s="79"/>
      <c r="AE18" s="113"/>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row>
    <row r="19" spans="1:132" s="119" customFormat="1">
      <c r="A19" s="296" t="s">
        <v>202</v>
      </c>
      <c r="B19" s="132">
        <f>+B18*B14</f>
        <v>56.25</v>
      </c>
      <c r="C19" s="133">
        <f t="shared" ref="C19:X19" si="4">+C18*C14</f>
        <v>10.500000000000002</v>
      </c>
      <c r="D19" s="133">
        <f t="shared" si="4"/>
        <v>49.5</v>
      </c>
      <c r="E19" s="133">
        <f t="shared" si="4"/>
        <v>11.25</v>
      </c>
      <c r="F19" s="133">
        <f t="shared" si="4"/>
        <v>68.25</v>
      </c>
      <c r="G19" s="133">
        <f t="shared" si="4"/>
        <v>56.25</v>
      </c>
      <c r="H19" s="133">
        <f t="shared" si="4"/>
        <v>10.500000000000002</v>
      </c>
      <c r="I19" s="134"/>
      <c r="J19" s="133">
        <f t="shared" si="4"/>
        <v>13.649999999999999</v>
      </c>
      <c r="K19" s="133">
        <f t="shared" si="4"/>
        <v>75</v>
      </c>
      <c r="L19" s="133">
        <f t="shared" si="4"/>
        <v>56.25</v>
      </c>
      <c r="M19" s="133">
        <f t="shared" si="4"/>
        <v>12.600000000000001</v>
      </c>
      <c r="N19" s="133">
        <f t="shared" si="4"/>
        <v>12.600000000000001</v>
      </c>
      <c r="O19" s="133">
        <f t="shared" si="4"/>
        <v>68.25</v>
      </c>
      <c r="P19" s="133">
        <f t="shared" si="4"/>
        <v>28.125</v>
      </c>
      <c r="Q19" s="134"/>
      <c r="R19" s="133">
        <f t="shared" si="4"/>
        <v>34.125</v>
      </c>
      <c r="S19" s="133">
        <f t="shared" si="4"/>
        <v>10.500000000000002</v>
      </c>
      <c r="T19" s="133">
        <f t="shared" si="4"/>
        <v>13.649999999999999</v>
      </c>
      <c r="U19" s="133">
        <f t="shared" si="4"/>
        <v>22.75</v>
      </c>
      <c r="V19" s="133">
        <f t="shared" si="4"/>
        <v>56.25</v>
      </c>
      <c r="W19" s="133">
        <f t="shared" si="4"/>
        <v>26.25</v>
      </c>
      <c r="X19" s="133">
        <f t="shared" si="4"/>
        <v>13.649999999999999</v>
      </c>
      <c r="Y19" s="134"/>
      <c r="Z19" s="135"/>
      <c r="AA19" s="113"/>
      <c r="AB19" s="168"/>
      <c r="AC19" s="113"/>
      <c r="AD19" s="79"/>
      <c r="AE19" s="113"/>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row>
    <row r="20" spans="1:132" s="119" customFormat="1">
      <c r="A20" s="296" t="s">
        <v>203</v>
      </c>
      <c r="B20" s="124">
        <v>2.5</v>
      </c>
      <c r="C20" s="125">
        <v>2.5</v>
      </c>
      <c r="D20" s="125">
        <v>2.5</v>
      </c>
      <c r="E20" s="125">
        <v>2.5</v>
      </c>
      <c r="F20" s="125">
        <v>2.5</v>
      </c>
      <c r="G20" s="125">
        <v>7.5</v>
      </c>
      <c r="H20" s="125">
        <v>0</v>
      </c>
      <c r="I20" s="126"/>
      <c r="J20" s="125">
        <v>2.5</v>
      </c>
      <c r="K20" s="125">
        <v>2.5</v>
      </c>
      <c r="L20" s="125">
        <v>2.5</v>
      </c>
      <c r="M20" s="125">
        <v>0</v>
      </c>
      <c r="N20" s="125">
        <v>2.5</v>
      </c>
      <c r="O20" s="125">
        <v>2.5</v>
      </c>
      <c r="P20" s="125">
        <v>7.5</v>
      </c>
      <c r="Q20" s="126"/>
      <c r="R20" s="125">
        <v>2.5</v>
      </c>
      <c r="S20" s="125">
        <v>2.5</v>
      </c>
      <c r="T20" s="125">
        <v>0</v>
      </c>
      <c r="U20" s="125">
        <v>2.5</v>
      </c>
      <c r="V20" s="125">
        <v>7.5</v>
      </c>
      <c r="W20" s="125">
        <v>2.5</v>
      </c>
      <c r="X20" s="125">
        <v>2.5</v>
      </c>
      <c r="Y20" s="126"/>
      <c r="Z20" s="127"/>
      <c r="AA20" s="113"/>
      <c r="AB20" s="168"/>
      <c r="AC20" s="113"/>
      <c r="AD20" s="79"/>
      <c r="AE20" s="113"/>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row>
    <row r="21" spans="1:132" s="143" customFormat="1">
      <c r="A21" s="136" t="s">
        <v>204</v>
      </c>
      <c r="B21" s="137">
        <f>+(B19*B20)+(B16*B17)</f>
        <v>984.375</v>
      </c>
      <c r="C21" s="138">
        <f t="shared" ref="C21:X21" si="5">+(C19*C20)+(C16*C17)</f>
        <v>148.75</v>
      </c>
      <c r="D21" s="138">
        <f t="shared" si="5"/>
        <v>426.25000000000006</v>
      </c>
      <c r="E21" s="138">
        <f t="shared" si="5"/>
        <v>196.875</v>
      </c>
      <c r="F21" s="138">
        <f t="shared" si="5"/>
        <v>487.5</v>
      </c>
      <c r="G21" s="138">
        <f t="shared" si="5"/>
        <v>1687.5</v>
      </c>
      <c r="H21" s="138">
        <f t="shared" si="5"/>
        <v>0</v>
      </c>
      <c r="I21" s="139"/>
      <c r="J21" s="138">
        <f t="shared" si="5"/>
        <v>160.875</v>
      </c>
      <c r="K21" s="138">
        <f t="shared" si="5"/>
        <v>562.5</v>
      </c>
      <c r="L21" s="138">
        <f t="shared" si="5"/>
        <v>984.375</v>
      </c>
      <c r="M21" s="138">
        <f t="shared" si="5"/>
        <v>0</v>
      </c>
      <c r="N21" s="138">
        <f t="shared" si="5"/>
        <v>178.5</v>
      </c>
      <c r="O21" s="138">
        <f t="shared" si="5"/>
        <v>487.5</v>
      </c>
      <c r="P21" s="138">
        <f t="shared" si="5"/>
        <v>843.75</v>
      </c>
      <c r="Q21" s="139"/>
      <c r="R21" s="138">
        <f t="shared" si="5"/>
        <v>402.1875</v>
      </c>
      <c r="S21" s="138">
        <f t="shared" si="5"/>
        <v>148.75</v>
      </c>
      <c r="T21" s="138">
        <f t="shared" si="5"/>
        <v>0</v>
      </c>
      <c r="U21" s="138">
        <f t="shared" si="5"/>
        <v>162.5</v>
      </c>
      <c r="V21" s="138">
        <f t="shared" si="5"/>
        <v>1687.5</v>
      </c>
      <c r="W21" s="138">
        <f t="shared" si="5"/>
        <v>656.25</v>
      </c>
      <c r="X21" s="138">
        <f t="shared" si="5"/>
        <v>160.875</v>
      </c>
      <c r="Y21" s="139"/>
      <c r="Z21" s="140"/>
      <c r="AA21" s="141"/>
      <c r="AB21" s="141"/>
      <c r="AC21" s="141"/>
      <c r="AD21" s="79"/>
      <c r="AE21" s="141"/>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c r="CN21" s="142"/>
      <c r="CO21" s="142"/>
      <c r="CP21" s="142"/>
      <c r="CQ21" s="142"/>
      <c r="CR21" s="142"/>
      <c r="CS21" s="142"/>
      <c r="CT21" s="142"/>
      <c r="CU21" s="142"/>
      <c r="CV21" s="142"/>
      <c r="CW21" s="142"/>
      <c r="CX21" s="142"/>
      <c r="CY21" s="142"/>
      <c r="CZ21" s="142"/>
      <c r="DA21" s="142"/>
      <c r="DB21" s="142"/>
      <c r="DC21" s="142"/>
      <c r="DD21" s="142"/>
      <c r="DE21" s="142"/>
      <c r="DF21" s="142"/>
      <c r="DG21" s="142"/>
      <c r="DH21" s="142"/>
      <c r="DI21" s="142"/>
      <c r="DJ21" s="142"/>
      <c r="DK21" s="142"/>
      <c r="DL21" s="142"/>
      <c r="DM21" s="142"/>
      <c r="DN21" s="142"/>
      <c r="DO21" s="142"/>
      <c r="DP21" s="142"/>
      <c r="DQ21" s="142"/>
      <c r="DR21" s="142"/>
      <c r="DS21" s="142"/>
      <c r="DT21" s="142"/>
      <c r="DU21" s="142"/>
      <c r="DV21" s="142"/>
      <c r="DW21" s="142"/>
      <c r="DX21" s="142"/>
      <c r="DY21" s="142"/>
      <c r="DZ21" s="142"/>
      <c r="EA21" s="142"/>
      <c r="EB21" s="142"/>
    </row>
    <row r="22" spans="1:132">
      <c r="A22" s="108" t="s">
        <v>205</v>
      </c>
      <c r="B22" s="144">
        <f t="shared" ref="B22:X22" si="6">+IF(B21=0,0,B21/(B16+B19))</f>
        <v>4.375</v>
      </c>
      <c r="C22" s="145">
        <f t="shared" si="6"/>
        <v>4.25</v>
      </c>
      <c r="D22" s="145">
        <f t="shared" si="6"/>
        <v>3.875</v>
      </c>
      <c r="E22" s="145">
        <f t="shared" si="6"/>
        <v>4.375</v>
      </c>
      <c r="F22" s="145">
        <f t="shared" si="6"/>
        <v>2.5</v>
      </c>
      <c r="G22" s="145">
        <f t="shared" si="6"/>
        <v>7.5</v>
      </c>
      <c r="H22" s="145">
        <f t="shared" si="6"/>
        <v>0</v>
      </c>
      <c r="I22" s="146"/>
      <c r="J22" s="145">
        <f t="shared" si="6"/>
        <v>4.125</v>
      </c>
      <c r="K22" s="145">
        <f t="shared" si="6"/>
        <v>3.75</v>
      </c>
      <c r="L22" s="145">
        <f t="shared" si="6"/>
        <v>4.375</v>
      </c>
      <c r="M22" s="145">
        <f t="shared" si="6"/>
        <v>0</v>
      </c>
      <c r="N22" s="145">
        <f t="shared" si="6"/>
        <v>4.25</v>
      </c>
      <c r="O22" s="145">
        <f t="shared" si="6"/>
        <v>2.5</v>
      </c>
      <c r="P22" s="145">
        <f t="shared" si="6"/>
        <v>7.5</v>
      </c>
      <c r="Q22" s="146"/>
      <c r="R22" s="145">
        <f t="shared" si="6"/>
        <v>4.125</v>
      </c>
      <c r="S22" s="145">
        <f t="shared" si="6"/>
        <v>4.25</v>
      </c>
      <c r="T22" s="145">
        <f t="shared" si="6"/>
        <v>0</v>
      </c>
      <c r="U22" s="145">
        <f t="shared" si="6"/>
        <v>2.5</v>
      </c>
      <c r="V22" s="145">
        <f t="shared" si="6"/>
        <v>7.5</v>
      </c>
      <c r="W22" s="145">
        <f t="shared" si="6"/>
        <v>6.25</v>
      </c>
      <c r="X22" s="145">
        <f t="shared" si="6"/>
        <v>4.125</v>
      </c>
      <c r="Y22" s="146"/>
      <c r="Z22" s="147"/>
      <c r="AA22" s="148"/>
      <c r="AB22" s="148"/>
      <c r="AC22" s="148"/>
      <c r="AD22" s="79"/>
      <c r="AE22" s="148"/>
    </row>
    <row r="23" spans="1:132">
      <c r="A23" s="169" t="s">
        <v>206</v>
      </c>
      <c r="B23" s="150">
        <v>1</v>
      </c>
      <c r="C23" s="151">
        <v>1</v>
      </c>
      <c r="D23" s="151">
        <v>1</v>
      </c>
      <c r="E23" s="151">
        <v>2</v>
      </c>
      <c r="F23" s="151">
        <v>3</v>
      </c>
      <c r="G23" s="151">
        <v>1</v>
      </c>
      <c r="H23" s="151">
        <v>1</v>
      </c>
      <c r="I23" s="152"/>
      <c r="J23" s="151">
        <v>4</v>
      </c>
      <c r="K23" s="151">
        <v>1</v>
      </c>
      <c r="L23" s="151">
        <v>1</v>
      </c>
      <c r="M23" s="151">
        <v>0</v>
      </c>
      <c r="N23" s="151">
        <v>1</v>
      </c>
      <c r="O23" s="151">
        <v>3</v>
      </c>
      <c r="P23" s="151">
        <v>1</v>
      </c>
      <c r="Q23" s="152"/>
      <c r="R23" s="151">
        <v>1</v>
      </c>
      <c r="S23" s="151">
        <v>2</v>
      </c>
      <c r="T23" s="151">
        <v>1</v>
      </c>
      <c r="U23" s="151">
        <v>3</v>
      </c>
      <c r="V23" s="151">
        <v>1</v>
      </c>
      <c r="W23" s="151">
        <v>1</v>
      </c>
      <c r="X23" s="151">
        <v>1</v>
      </c>
      <c r="Y23" s="152"/>
      <c r="Z23" s="153"/>
      <c r="AA23" s="148"/>
      <c r="AB23" s="148"/>
      <c r="AC23" s="148"/>
      <c r="AD23" s="79"/>
      <c r="AE23" s="148"/>
    </row>
    <row r="24" spans="1:132">
      <c r="A24" s="89" t="s">
        <v>207</v>
      </c>
      <c r="B24" s="156">
        <f>B23*(B19+B16)</f>
        <v>225</v>
      </c>
      <c r="C24" s="155">
        <f t="shared" ref="C24:X24" si="7">C23*(C19+C16)</f>
        <v>35</v>
      </c>
      <c r="D24" s="155">
        <f t="shared" si="7"/>
        <v>110.00000000000001</v>
      </c>
      <c r="E24" s="155">
        <f t="shared" si="7"/>
        <v>90</v>
      </c>
      <c r="F24" s="154">
        <f t="shared" si="7"/>
        <v>585</v>
      </c>
      <c r="G24" s="154">
        <f t="shared" si="7"/>
        <v>225</v>
      </c>
      <c r="H24" s="154">
        <f t="shared" si="7"/>
        <v>35</v>
      </c>
      <c r="I24" s="322"/>
      <c r="J24" s="154">
        <f t="shared" si="7"/>
        <v>156</v>
      </c>
      <c r="K24" s="154">
        <f t="shared" si="7"/>
        <v>150</v>
      </c>
      <c r="L24" s="154">
        <f t="shared" si="7"/>
        <v>225</v>
      </c>
      <c r="M24" s="154">
        <f t="shared" si="7"/>
        <v>0</v>
      </c>
      <c r="N24" s="154">
        <f t="shared" si="7"/>
        <v>42</v>
      </c>
      <c r="O24" s="154">
        <f t="shared" si="7"/>
        <v>585</v>
      </c>
      <c r="P24" s="154">
        <f t="shared" si="7"/>
        <v>112.5</v>
      </c>
      <c r="Q24" s="322"/>
      <c r="R24" s="154">
        <f t="shared" si="7"/>
        <v>97.5</v>
      </c>
      <c r="S24" s="154">
        <f t="shared" si="7"/>
        <v>70</v>
      </c>
      <c r="T24" s="154">
        <f t="shared" si="7"/>
        <v>39</v>
      </c>
      <c r="U24" s="155">
        <f t="shared" si="7"/>
        <v>195</v>
      </c>
      <c r="V24" s="155">
        <f t="shared" si="7"/>
        <v>225</v>
      </c>
      <c r="W24" s="155">
        <f t="shared" si="7"/>
        <v>105</v>
      </c>
      <c r="X24" s="155">
        <f t="shared" si="7"/>
        <v>39</v>
      </c>
      <c r="Y24" s="157"/>
      <c r="Z24" s="158"/>
      <c r="AA24" s="102"/>
      <c r="AB24" s="112">
        <f>SUM(B24:AA24)</f>
        <v>3346</v>
      </c>
      <c r="AC24" s="159"/>
      <c r="AD24" s="79"/>
      <c r="AE24" s="159"/>
    </row>
    <row r="25" spans="1:132">
      <c r="A25" s="89"/>
      <c r="B25" s="156"/>
      <c r="C25" s="155"/>
      <c r="D25" s="155"/>
      <c r="E25" s="155"/>
      <c r="F25" s="155"/>
      <c r="G25" s="155"/>
      <c r="H25" s="155"/>
      <c r="I25" s="157"/>
      <c r="J25" s="155"/>
      <c r="K25" s="155"/>
      <c r="L25" s="155"/>
      <c r="M25" s="155"/>
      <c r="N25" s="155"/>
      <c r="O25" s="155"/>
      <c r="P25" s="155"/>
      <c r="Q25" s="157"/>
      <c r="R25" s="155"/>
      <c r="S25" s="155"/>
      <c r="T25" s="155"/>
      <c r="U25" s="155"/>
      <c r="V25" s="155"/>
      <c r="W25" s="155"/>
      <c r="X25" s="155"/>
      <c r="Y25" s="157"/>
      <c r="Z25" s="158"/>
      <c r="AA25" s="102"/>
      <c r="AB25" s="102"/>
      <c r="AC25" s="159"/>
      <c r="AD25" s="79"/>
      <c r="AE25" s="159"/>
    </row>
    <row r="26" spans="1:132">
      <c r="A26" s="160" t="s">
        <v>208</v>
      </c>
      <c r="B26" s="161">
        <f t="shared" ref="B26:X26" si="8">B24*B22</f>
        <v>984.375</v>
      </c>
      <c r="C26" s="162">
        <f t="shared" si="8"/>
        <v>148.75</v>
      </c>
      <c r="D26" s="162">
        <f t="shared" si="8"/>
        <v>426.25000000000006</v>
      </c>
      <c r="E26" s="162">
        <f t="shared" si="8"/>
        <v>393.75</v>
      </c>
      <c r="F26" s="162">
        <f t="shared" si="8"/>
        <v>1462.5</v>
      </c>
      <c r="G26" s="162">
        <f t="shared" si="8"/>
        <v>1687.5</v>
      </c>
      <c r="H26" s="162">
        <f t="shared" si="8"/>
        <v>0</v>
      </c>
      <c r="I26" s="163"/>
      <c r="J26" s="162">
        <f t="shared" si="8"/>
        <v>643.5</v>
      </c>
      <c r="K26" s="162">
        <f t="shared" si="8"/>
        <v>562.5</v>
      </c>
      <c r="L26" s="162">
        <f t="shared" si="8"/>
        <v>984.375</v>
      </c>
      <c r="M26" s="162">
        <f t="shared" si="8"/>
        <v>0</v>
      </c>
      <c r="N26" s="162">
        <f t="shared" si="8"/>
        <v>178.5</v>
      </c>
      <c r="O26" s="162">
        <f t="shared" si="8"/>
        <v>1462.5</v>
      </c>
      <c r="P26" s="162">
        <f t="shared" si="8"/>
        <v>843.75</v>
      </c>
      <c r="Q26" s="163"/>
      <c r="R26" s="162">
        <f t="shared" si="8"/>
        <v>402.1875</v>
      </c>
      <c r="S26" s="162">
        <f t="shared" si="8"/>
        <v>297.5</v>
      </c>
      <c r="T26" s="162">
        <f t="shared" si="8"/>
        <v>0</v>
      </c>
      <c r="U26" s="162">
        <f t="shared" si="8"/>
        <v>487.5</v>
      </c>
      <c r="V26" s="162">
        <f t="shared" si="8"/>
        <v>1687.5</v>
      </c>
      <c r="W26" s="162">
        <f t="shared" si="8"/>
        <v>656.25</v>
      </c>
      <c r="X26" s="162">
        <f t="shared" si="8"/>
        <v>160.875</v>
      </c>
      <c r="Y26" s="163"/>
      <c r="Z26" s="164"/>
      <c r="AA26" s="165"/>
      <c r="AB26" s="166">
        <f>SUM(B26:AA26)</f>
        <v>13470.0625</v>
      </c>
      <c r="AC26" s="302"/>
      <c r="AD26" s="79"/>
      <c r="AE26" s="159"/>
    </row>
    <row r="27" spans="1:132">
      <c r="A27" s="160" t="s">
        <v>209</v>
      </c>
      <c r="B27" s="156">
        <f>B66+B67</f>
        <v>-31.5</v>
      </c>
      <c r="C27" s="155">
        <f t="shared" ref="C27:M27" si="9">C66+C67</f>
        <v>-4.76</v>
      </c>
      <c r="D27" s="155">
        <f t="shared" si="9"/>
        <v>-13.64</v>
      </c>
      <c r="E27" s="155">
        <f t="shared" si="9"/>
        <v>-12.6</v>
      </c>
      <c r="F27" s="155">
        <f t="shared" si="9"/>
        <v>-46.8</v>
      </c>
      <c r="G27" s="155">
        <f t="shared" si="9"/>
        <v>-54</v>
      </c>
      <c r="H27" s="155">
        <f t="shared" si="9"/>
        <v>0</v>
      </c>
      <c r="I27" s="157"/>
      <c r="J27" s="155">
        <f t="shared" si="9"/>
        <v>-20.591999999999999</v>
      </c>
      <c r="K27" s="155">
        <f t="shared" si="9"/>
        <v>-18</v>
      </c>
      <c r="L27" s="155">
        <f t="shared" si="9"/>
        <v>-31.5</v>
      </c>
      <c r="M27" s="155">
        <f t="shared" si="9"/>
        <v>0</v>
      </c>
      <c r="N27" s="155">
        <f>N66+N67</f>
        <v>-5.7119999999999997</v>
      </c>
      <c r="O27" s="155">
        <f t="shared" ref="O27:S27" si="10">O66+O67</f>
        <v>-46.8</v>
      </c>
      <c r="P27" s="155">
        <f t="shared" si="10"/>
        <v>-27</v>
      </c>
      <c r="Q27" s="157"/>
      <c r="R27" s="155">
        <f t="shared" si="10"/>
        <v>-12.870000000000001</v>
      </c>
      <c r="S27" s="155">
        <f t="shared" si="10"/>
        <v>-9.52</v>
      </c>
      <c r="T27" s="155">
        <f>T66+T67</f>
        <v>0</v>
      </c>
      <c r="U27" s="155">
        <f t="shared" ref="U27:W27" si="11">U66+U67</f>
        <v>-15.599999999999998</v>
      </c>
      <c r="V27" s="155">
        <f t="shared" si="11"/>
        <v>-54</v>
      </c>
      <c r="W27" s="155">
        <f t="shared" si="11"/>
        <v>-21</v>
      </c>
      <c r="X27" s="155">
        <f>X66+X67</f>
        <v>-5.1479999999999997</v>
      </c>
      <c r="Y27" s="157"/>
      <c r="Z27" s="158"/>
      <c r="AA27" s="102"/>
      <c r="AB27" s="112"/>
      <c r="AC27" s="302"/>
      <c r="AD27" s="79"/>
      <c r="AE27" s="159"/>
    </row>
    <row r="28" spans="1:132">
      <c r="A28" s="160" t="s">
        <v>210</v>
      </c>
      <c r="B28" s="156">
        <f t="shared" ref="B28:X28" si="12">-B26/6</f>
        <v>-164.0625</v>
      </c>
      <c r="C28" s="155">
        <f t="shared" si="12"/>
        <v>-24.791666666666668</v>
      </c>
      <c r="D28" s="155">
        <f t="shared" si="12"/>
        <v>-71.041666666666671</v>
      </c>
      <c r="E28" s="155">
        <f t="shared" si="12"/>
        <v>-65.625</v>
      </c>
      <c r="F28" s="155">
        <f t="shared" si="12"/>
        <v>-243.75</v>
      </c>
      <c r="G28" s="155">
        <f t="shared" si="12"/>
        <v>-281.25</v>
      </c>
      <c r="H28" s="155">
        <f t="shared" si="12"/>
        <v>0</v>
      </c>
      <c r="I28" s="157"/>
      <c r="J28" s="155">
        <f t="shared" si="12"/>
        <v>-107.25</v>
      </c>
      <c r="K28" s="155">
        <f t="shared" si="12"/>
        <v>-93.75</v>
      </c>
      <c r="L28" s="155">
        <f t="shared" si="12"/>
        <v>-164.0625</v>
      </c>
      <c r="M28" s="155">
        <f t="shared" si="12"/>
        <v>0</v>
      </c>
      <c r="N28" s="155">
        <f t="shared" si="12"/>
        <v>-29.75</v>
      </c>
      <c r="O28" s="155">
        <f t="shared" si="12"/>
        <v>-243.75</v>
      </c>
      <c r="P28" s="155">
        <f t="shared" si="12"/>
        <v>-140.625</v>
      </c>
      <c r="Q28" s="157"/>
      <c r="R28" s="155">
        <f t="shared" si="12"/>
        <v>-67.03125</v>
      </c>
      <c r="S28" s="155">
        <f t="shared" si="12"/>
        <v>-49.583333333333336</v>
      </c>
      <c r="T28" s="155">
        <f t="shared" si="12"/>
        <v>0</v>
      </c>
      <c r="U28" s="155">
        <f t="shared" si="12"/>
        <v>-81.25</v>
      </c>
      <c r="V28" s="155">
        <f t="shared" si="12"/>
        <v>-281.25</v>
      </c>
      <c r="W28" s="155">
        <f t="shared" si="12"/>
        <v>-109.375</v>
      </c>
      <c r="X28" s="155">
        <f t="shared" si="12"/>
        <v>-26.8125</v>
      </c>
      <c r="Y28" s="157"/>
      <c r="Z28" s="158"/>
      <c r="AA28" s="102"/>
      <c r="AB28" s="112">
        <f>SUM(B28:AA28)</f>
        <v>-2245.0104166666665</v>
      </c>
      <c r="AC28" s="302"/>
      <c r="AD28" s="79"/>
      <c r="AE28" s="159"/>
    </row>
    <row r="29" spans="1:132" s="175" customFormat="1">
      <c r="A29" s="311" t="s">
        <v>211</v>
      </c>
      <c r="B29" s="312">
        <f>+B26+B27+B28</f>
        <v>788.8125</v>
      </c>
      <c r="C29" s="313">
        <f t="shared" ref="C29:W29" si="13">+C26+C27+C28</f>
        <v>119.19833333333334</v>
      </c>
      <c r="D29" s="313">
        <f t="shared" si="13"/>
        <v>341.56833333333338</v>
      </c>
      <c r="E29" s="313">
        <f t="shared" si="13"/>
        <v>315.52499999999998</v>
      </c>
      <c r="F29" s="313">
        <f t="shared" si="13"/>
        <v>1171.95</v>
      </c>
      <c r="G29" s="313">
        <f t="shared" si="13"/>
        <v>1352.25</v>
      </c>
      <c r="H29" s="313">
        <f t="shared" si="13"/>
        <v>0</v>
      </c>
      <c r="I29" s="313">
        <f t="shared" si="13"/>
        <v>0</v>
      </c>
      <c r="J29" s="313">
        <f t="shared" si="13"/>
        <v>515.65800000000002</v>
      </c>
      <c r="K29" s="313">
        <f t="shared" si="13"/>
        <v>450.75</v>
      </c>
      <c r="L29" s="313">
        <f t="shared" si="13"/>
        <v>788.8125</v>
      </c>
      <c r="M29" s="313">
        <f t="shared" si="13"/>
        <v>0</v>
      </c>
      <c r="N29" s="313">
        <f>+N26+N27+N28</f>
        <v>143.03800000000001</v>
      </c>
      <c r="O29" s="313">
        <f t="shared" si="13"/>
        <v>1171.95</v>
      </c>
      <c r="P29" s="313">
        <f t="shared" si="13"/>
        <v>676.125</v>
      </c>
      <c r="Q29" s="314"/>
      <c r="R29" s="313">
        <f t="shared" si="13"/>
        <v>322.28625</v>
      </c>
      <c r="S29" s="313">
        <f t="shared" si="13"/>
        <v>238.39666666666668</v>
      </c>
      <c r="T29" s="313">
        <f>+T26+T27+T28</f>
        <v>0</v>
      </c>
      <c r="U29" s="313">
        <f t="shared" si="13"/>
        <v>390.65</v>
      </c>
      <c r="V29" s="313">
        <f t="shared" si="13"/>
        <v>1352.25</v>
      </c>
      <c r="W29" s="313">
        <f t="shared" si="13"/>
        <v>525.875</v>
      </c>
      <c r="X29" s="313">
        <f>+X26+X27+X28</f>
        <v>128.9145</v>
      </c>
      <c r="Y29" s="314">
        <f>+Y26+Y27+Y28</f>
        <v>0</v>
      </c>
      <c r="Z29" s="315"/>
      <c r="AA29" s="243"/>
      <c r="AB29" s="243">
        <f>SUM(AB26:AB28)</f>
        <v>11225.052083333334</v>
      </c>
      <c r="AC29" s="307">
        <f>Summary!O20</f>
        <v>7758</v>
      </c>
      <c r="AD29" s="308">
        <f>AB29-AC29</f>
        <v>3467.0520833333339</v>
      </c>
      <c r="AE29" s="338"/>
    </row>
    <row r="30" spans="1:132">
      <c r="A30" s="167" t="s">
        <v>212</v>
      </c>
      <c r="B30" s="156"/>
      <c r="C30" s="155"/>
      <c r="D30" s="155"/>
      <c r="E30" s="155"/>
      <c r="F30" s="155"/>
      <c r="G30" s="155"/>
      <c r="H30" s="155"/>
      <c r="I30" s="157"/>
      <c r="J30" s="155"/>
      <c r="K30" s="155"/>
      <c r="L30" s="155"/>
      <c r="M30" s="155"/>
      <c r="N30" s="155"/>
      <c r="O30" s="155"/>
      <c r="P30" s="155"/>
      <c r="Q30" s="157"/>
      <c r="R30" s="155"/>
      <c r="S30" s="155"/>
      <c r="T30" s="155"/>
      <c r="U30" s="155"/>
      <c r="V30" s="155"/>
      <c r="W30" s="155"/>
      <c r="X30" s="155"/>
      <c r="Y30" s="157"/>
      <c r="Z30" s="158"/>
      <c r="AA30" s="102"/>
      <c r="AB30" s="112"/>
      <c r="AC30" s="301"/>
      <c r="AD30" s="306"/>
      <c r="AE30" s="159"/>
    </row>
    <row r="31" spans="1:132" s="175" customFormat="1">
      <c r="A31" s="311" t="s">
        <v>309</v>
      </c>
      <c r="B31" s="311">
        <v>2250</v>
      </c>
      <c r="C31" s="318">
        <v>600</v>
      </c>
      <c r="D31" s="318">
        <v>1000</v>
      </c>
      <c r="E31" s="318">
        <v>1000</v>
      </c>
      <c r="F31" s="318">
        <v>0</v>
      </c>
      <c r="G31" s="318">
        <v>2250</v>
      </c>
      <c r="H31" s="318">
        <v>100</v>
      </c>
      <c r="I31" s="319"/>
      <c r="J31" s="318">
        <v>1800</v>
      </c>
      <c r="K31" s="318">
        <v>1000</v>
      </c>
      <c r="L31" s="318">
        <v>2250</v>
      </c>
      <c r="M31" s="318">
        <v>100</v>
      </c>
      <c r="N31" s="318">
        <v>600</v>
      </c>
      <c r="O31" s="318">
        <v>0</v>
      </c>
      <c r="P31" s="318">
        <v>1400</v>
      </c>
      <c r="Q31" s="319"/>
      <c r="R31" s="318">
        <v>1000</v>
      </c>
      <c r="S31" s="318">
        <v>1000</v>
      </c>
      <c r="T31" s="318">
        <v>100</v>
      </c>
      <c r="U31" s="318">
        <v>0</v>
      </c>
      <c r="V31" s="318">
        <v>2250</v>
      </c>
      <c r="W31" s="318">
        <v>3000</v>
      </c>
      <c r="X31" s="318">
        <v>600</v>
      </c>
      <c r="Y31" s="319"/>
      <c r="Z31" s="320"/>
      <c r="AA31" s="244"/>
      <c r="AB31" s="244">
        <f>SUM(B31:AA31)</f>
        <v>22300</v>
      </c>
      <c r="AC31" s="309">
        <f>Summary!B20</f>
        <v>22050</v>
      </c>
      <c r="AD31" s="316">
        <f>SUM(AC31-AB31)</f>
        <v>-250</v>
      </c>
      <c r="AE31" s="339"/>
    </row>
    <row r="32" spans="1:132">
      <c r="A32" s="169" t="s">
        <v>214</v>
      </c>
      <c r="B32" s="156">
        <f t="shared" ref="B32:X32" si="14">+B69</f>
        <v>0</v>
      </c>
      <c r="C32" s="155">
        <f t="shared" si="14"/>
        <v>0</v>
      </c>
      <c r="D32" s="155">
        <f t="shared" si="14"/>
        <v>0</v>
      </c>
      <c r="E32" s="155">
        <f t="shared" si="14"/>
        <v>0</v>
      </c>
      <c r="F32" s="155">
        <f t="shared" si="14"/>
        <v>0</v>
      </c>
      <c r="G32" s="155">
        <f t="shared" si="14"/>
        <v>0</v>
      </c>
      <c r="H32" s="155">
        <f t="shared" si="14"/>
        <v>0</v>
      </c>
      <c r="I32" s="157"/>
      <c r="J32" s="155">
        <f t="shared" si="14"/>
        <v>0</v>
      </c>
      <c r="K32" s="155">
        <f t="shared" si="14"/>
        <v>0</v>
      </c>
      <c r="L32" s="155">
        <f t="shared" si="14"/>
        <v>0</v>
      </c>
      <c r="M32" s="155">
        <f t="shared" si="14"/>
        <v>0</v>
      </c>
      <c r="N32" s="155">
        <f t="shared" si="14"/>
        <v>0</v>
      </c>
      <c r="O32" s="155">
        <f t="shared" si="14"/>
        <v>0</v>
      </c>
      <c r="P32" s="155">
        <f t="shared" si="14"/>
        <v>0</v>
      </c>
      <c r="Q32" s="157"/>
      <c r="R32" s="155">
        <f t="shared" si="14"/>
        <v>0</v>
      </c>
      <c r="S32" s="155">
        <f t="shared" si="14"/>
        <v>0</v>
      </c>
      <c r="T32" s="155">
        <f t="shared" si="14"/>
        <v>0</v>
      </c>
      <c r="U32" s="155">
        <f t="shared" si="14"/>
        <v>0</v>
      </c>
      <c r="V32" s="155">
        <f t="shared" si="14"/>
        <v>0</v>
      </c>
      <c r="W32" s="155">
        <f t="shared" si="14"/>
        <v>0</v>
      </c>
      <c r="X32" s="155">
        <f t="shared" si="14"/>
        <v>0</v>
      </c>
      <c r="Y32" s="157"/>
      <c r="Z32" s="158"/>
      <c r="AA32" s="102"/>
      <c r="AB32" s="112">
        <f>SUM(B32:AA32)</f>
        <v>0</v>
      </c>
      <c r="AC32" s="302"/>
      <c r="AD32" s="305">
        <f>SUM(AC32-AB32)</f>
        <v>0</v>
      </c>
      <c r="AE32" s="159"/>
    </row>
    <row r="33" spans="1:33">
      <c r="A33" s="169"/>
      <c r="B33" s="156"/>
      <c r="C33" s="155"/>
      <c r="D33" s="155"/>
      <c r="E33" s="155"/>
      <c r="F33" s="155"/>
      <c r="G33" s="155"/>
      <c r="H33" s="155"/>
      <c r="I33" s="157"/>
      <c r="J33" s="155"/>
      <c r="K33" s="155"/>
      <c r="L33" s="155"/>
      <c r="M33" s="155"/>
      <c r="N33" s="155"/>
      <c r="O33" s="155"/>
      <c r="P33" s="155"/>
      <c r="Q33" s="157"/>
      <c r="R33" s="155"/>
      <c r="S33" s="155"/>
      <c r="T33" s="155"/>
      <c r="U33" s="155"/>
      <c r="V33" s="155"/>
      <c r="W33" s="155"/>
      <c r="X33" s="155"/>
      <c r="Y33" s="157"/>
      <c r="Z33" s="158"/>
      <c r="AA33" s="102"/>
      <c r="AB33" s="112"/>
      <c r="AC33" s="302"/>
      <c r="AD33" s="305"/>
      <c r="AE33" s="159"/>
    </row>
    <row r="34" spans="1:33">
      <c r="A34" s="223" t="str">
        <f>'Area Festivals'!A99</f>
        <v>Venue Hire (per venue)</v>
      </c>
      <c r="B34" s="169">
        <v>0</v>
      </c>
      <c r="C34" s="154">
        <v>0</v>
      </c>
      <c r="D34" s="154">
        <v>0</v>
      </c>
      <c r="E34" s="154">
        <v>0</v>
      </c>
      <c r="F34" s="154">
        <v>0</v>
      </c>
      <c r="G34" s="154">
        <v>0</v>
      </c>
      <c r="H34" s="154">
        <v>0</v>
      </c>
      <c r="I34" s="322">
        <v>0</v>
      </c>
      <c r="J34" s="154">
        <v>0</v>
      </c>
      <c r="K34" s="154">
        <v>0</v>
      </c>
      <c r="L34" s="154">
        <v>0</v>
      </c>
      <c r="M34" s="154">
        <v>0</v>
      </c>
      <c r="N34" s="154">
        <v>0</v>
      </c>
      <c r="O34" s="154">
        <v>0</v>
      </c>
      <c r="P34" s="154">
        <v>0</v>
      </c>
      <c r="Q34" s="322">
        <v>0</v>
      </c>
      <c r="R34" s="154">
        <v>0</v>
      </c>
      <c r="S34" s="154">
        <v>0</v>
      </c>
      <c r="T34" s="154">
        <v>0</v>
      </c>
      <c r="U34" s="154">
        <v>0</v>
      </c>
      <c r="V34" s="154">
        <v>0</v>
      </c>
      <c r="W34" s="154">
        <v>0</v>
      </c>
      <c r="X34" s="154">
        <v>0</v>
      </c>
      <c r="Y34" s="322">
        <v>0</v>
      </c>
      <c r="Z34" s="323"/>
      <c r="AA34" s="102"/>
      <c r="AB34" s="112">
        <f t="shared" ref="AB34:AB39" si="15">SUM(B34:AA34)</f>
        <v>0</v>
      </c>
      <c r="AC34" s="302">
        <f>'Area Festivals'!H99</f>
        <v>0</v>
      </c>
      <c r="AD34" s="305">
        <f t="shared" ref="AD34:AD39" si="16">SUM(AC34-AB34)</f>
        <v>0</v>
      </c>
      <c r="AE34" s="159"/>
    </row>
    <row r="35" spans="1:33">
      <c r="A35" s="335" t="str">
        <f>'Area Festivals'!A100</f>
        <v xml:space="preserve">Venue Technical Hires  </v>
      </c>
      <c r="B35" s="326">
        <v>0</v>
      </c>
      <c r="C35" s="154">
        <v>0</v>
      </c>
      <c r="D35" s="326">
        <v>0</v>
      </c>
      <c r="E35" s="326">
        <v>0</v>
      </c>
      <c r="F35" s="326">
        <v>0</v>
      </c>
      <c r="G35" s="326">
        <v>0</v>
      </c>
      <c r="H35" s="326">
        <v>0</v>
      </c>
      <c r="I35" s="392">
        <v>0</v>
      </c>
      <c r="J35" s="326">
        <v>0</v>
      </c>
      <c r="K35" s="326">
        <v>0</v>
      </c>
      <c r="L35" s="326">
        <v>0</v>
      </c>
      <c r="M35" s="326">
        <v>0</v>
      </c>
      <c r="N35" s="154">
        <v>0</v>
      </c>
      <c r="O35" s="154">
        <v>0</v>
      </c>
      <c r="P35" s="154">
        <v>0</v>
      </c>
      <c r="Q35" s="322">
        <v>0</v>
      </c>
      <c r="R35" s="154">
        <v>0</v>
      </c>
      <c r="S35" s="154">
        <v>0</v>
      </c>
      <c r="T35" s="154">
        <v>0</v>
      </c>
      <c r="U35" s="154">
        <v>0</v>
      </c>
      <c r="V35" s="154">
        <v>0</v>
      </c>
      <c r="W35" s="154">
        <v>0</v>
      </c>
      <c r="X35" s="154">
        <v>0</v>
      </c>
      <c r="Y35" s="322">
        <v>0</v>
      </c>
      <c r="Z35" s="396">
        <v>4200</v>
      </c>
      <c r="AA35" s="102"/>
      <c r="AB35" s="112">
        <f t="shared" si="15"/>
        <v>4200</v>
      </c>
      <c r="AC35" s="302">
        <f>'Area Festivals'!H100</f>
        <v>4200</v>
      </c>
      <c r="AD35" s="305">
        <f t="shared" si="16"/>
        <v>0</v>
      </c>
      <c r="AE35" s="159"/>
    </row>
    <row r="36" spans="1:33">
      <c r="A36" s="335" t="str">
        <f>'Area Festivals'!A101</f>
        <v>Dressing Room / Green Room Set Up / Artist Liaison</v>
      </c>
      <c r="B36" s="154">
        <v>300</v>
      </c>
      <c r="C36" s="154">
        <v>0</v>
      </c>
      <c r="D36" s="154">
        <v>0</v>
      </c>
      <c r="E36" s="154">
        <v>0</v>
      </c>
      <c r="F36" s="154">
        <v>0</v>
      </c>
      <c r="G36" s="154">
        <v>250</v>
      </c>
      <c r="H36" s="154">
        <v>0</v>
      </c>
      <c r="I36" s="322">
        <v>0</v>
      </c>
      <c r="J36" s="154">
        <v>0</v>
      </c>
      <c r="K36" s="154">
        <v>0</v>
      </c>
      <c r="L36" s="154">
        <v>0</v>
      </c>
      <c r="M36" s="154">
        <v>0</v>
      </c>
      <c r="N36" s="154">
        <v>0</v>
      </c>
      <c r="O36" s="154">
        <v>0</v>
      </c>
      <c r="P36" s="154">
        <v>0</v>
      </c>
      <c r="Q36" s="322">
        <v>0</v>
      </c>
      <c r="R36" s="154">
        <v>0</v>
      </c>
      <c r="S36" s="154">
        <v>0</v>
      </c>
      <c r="T36" s="154">
        <v>0</v>
      </c>
      <c r="U36" s="154">
        <v>0</v>
      </c>
      <c r="V36" s="154">
        <v>0</v>
      </c>
      <c r="W36" s="154">
        <v>0</v>
      </c>
      <c r="X36" s="154">
        <v>0</v>
      </c>
      <c r="Y36" s="322">
        <v>0</v>
      </c>
      <c r="Z36" s="323"/>
      <c r="AA36" s="102"/>
      <c r="AB36" s="112">
        <f t="shared" si="15"/>
        <v>550</v>
      </c>
      <c r="AC36" s="302">
        <f>'Area Festivals'!H101</f>
        <v>420</v>
      </c>
      <c r="AD36" s="305">
        <f t="shared" si="16"/>
        <v>-130</v>
      </c>
      <c r="AE36" s="159"/>
    </row>
    <row r="37" spans="1:33">
      <c r="A37" s="336" t="str">
        <f>'Area Festivals'!A102</f>
        <v>Transport</v>
      </c>
      <c r="B37" s="154">
        <v>0</v>
      </c>
      <c r="C37" s="154">
        <v>0</v>
      </c>
      <c r="D37" s="154">
        <v>0</v>
      </c>
      <c r="E37" s="154">
        <v>0</v>
      </c>
      <c r="F37" s="154">
        <v>0</v>
      </c>
      <c r="G37" s="154">
        <v>0</v>
      </c>
      <c r="H37" s="154">
        <v>0</v>
      </c>
      <c r="I37" s="322">
        <v>0</v>
      </c>
      <c r="J37" s="154">
        <v>0</v>
      </c>
      <c r="K37" s="154">
        <v>0</v>
      </c>
      <c r="L37" s="154">
        <v>0</v>
      </c>
      <c r="M37" s="154">
        <v>0</v>
      </c>
      <c r="N37" s="154">
        <v>0</v>
      </c>
      <c r="O37" s="154">
        <v>0</v>
      </c>
      <c r="P37" s="154">
        <v>0</v>
      </c>
      <c r="Q37" s="322">
        <v>0</v>
      </c>
      <c r="R37" s="154">
        <v>0</v>
      </c>
      <c r="S37" s="154">
        <v>0</v>
      </c>
      <c r="T37" s="154">
        <v>0</v>
      </c>
      <c r="U37" s="154">
        <v>0</v>
      </c>
      <c r="V37" s="154">
        <v>0</v>
      </c>
      <c r="W37" s="154">
        <v>0</v>
      </c>
      <c r="X37" s="154">
        <v>0</v>
      </c>
      <c r="Y37" s="322">
        <v>0</v>
      </c>
      <c r="Z37" s="396">
        <v>1146.3499999999999</v>
      </c>
      <c r="AA37" s="102"/>
      <c r="AB37" s="112">
        <f>SUM(B37:AA37)</f>
        <v>1146.3499999999999</v>
      </c>
      <c r="AC37" s="302">
        <f>'Area Festivals'!H102</f>
        <v>1400</v>
      </c>
      <c r="AD37" s="305">
        <f t="shared" si="16"/>
        <v>253.65000000000009</v>
      </c>
      <c r="AE37" s="159"/>
    </row>
    <row r="38" spans="1:33">
      <c r="A38" s="336" t="str">
        <f>'Area Festivals'!A103</f>
        <v>Duty of Care/First Aid</v>
      </c>
      <c r="B38" s="154">
        <v>0</v>
      </c>
      <c r="C38" s="154">
        <v>0</v>
      </c>
      <c r="D38" s="154">
        <v>0</v>
      </c>
      <c r="E38" s="154">
        <v>0</v>
      </c>
      <c r="F38" s="154">
        <v>0</v>
      </c>
      <c r="G38" s="154">
        <v>0</v>
      </c>
      <c r="H38" s="154">
        <v>0</v>
      </c>
      <c r="I38" s="322">
        <v>600</v>
      </c>
      <c r="J38" s="154">
        <v>0</v>
      </c>
      <c r="K38" s="154">
        <v>0</v>
      </c>
      <c r="L38" s="154">
        <v>0</v>
      </c>
      <c r="M38" s="154">
        <v>0</v>
      </c>
      <c r="N38" s="154">
        <v>0</v>
      </c>
      <c r="O38" s="154">
        <v>0</v>
      </c>
      <c r="P38" s="154">
        <v>0</v>
      </c>
      <c r="Q38" s="322">
        <v>600</v>
      </c>
      <c r="R38" s="154">
        <v>0</v>
      </c>
      <c r="S38" s="154">
        <v>0</v>
      </c>
      <c r="T38" s="154">
        <v>0</v>
      </c>
      <c r="U38" s="154">
        <v>0</v>
      </c>
      <c r="V38" s="154">
        <v>0</v>
      </c>
      <c r="W38" s="154">
        <v>0</v>
      </c>
      <c r="X38" s="154">
        <v>0</v>
      </c>
      <c r="Y38" s="322">
        <v>600</v>
      </c>
      <c r="Z38" s="323"/>
      <c r="AA38" s="102"/>
      <c r="AB38" s="112">
        <f t="shared" si="15"/>
        <v>1800</v>
      </c>
      <c r="AC38" s="302">
        <f>'Area Festivals'!H103</f>
        <v>1440</v>
      </c>
      <c r="AD38" s="305">
        <f t="shared" si="16"/>
        <v>-360</v>
      </c>
      <c r="AE38" s="159"/>
    </row>
    <row r="39" spans="1:33">
      <c r="A39" s="336" t="str">
        <f>'Area Festivals'!A104</f>
        <v>Security</v>
      </c>
      <c r="B39" s="154">
        <v>100</v>
      </c>
      <c r="C39" s="154">
        <v>100</v>
      </c>
      <c r="D39" s="154">
        <v>0</v>
      </c>
      <c r="E39" s="154">
        <v>0</v>
      </c>
      <c r="F39" s="154">
        <v>0</v>
      </c>
      <c r="G39" s="154">
        <v>600</v>
      </c>
      <c r="H39" s="154">
        <v>0</v>
      </c>
      <c r="I39" s="322">
        <v>10</v>
      </c>
      <c r="J39" s="154">
        <v>0</v>
      </c>
      <c r="K39" s="154">
        <v>0</v>
      </c>
      <c r="L39" s="154">
        <v>100</v>
      </c>
      <c r="M39" s="154">
        <v>0</v>
      </c>
      <c r="N39" s="154">
        <v>100</v>
      </c>
      <c r="O39" s="154">
        <v>0</v>
      </c>
      <c r="P39" s="154">
        <v>200</v>
      </c>
      <c r="Q39" s="322">
        <v>368</v>
      </c>
      <c r="R39" s="154">
        <v>0</v>
      </c>
      <c r="S39" s="154">
        <v>0</v>
      </c>
      <c r="T39" s="154">
        <v>0</v>
      </c>
      <c r="U39" s="154">
        <v>0</v>
      </c>
      <c r="V39" s="154">
        <v>650</v>
      </c>
      <c r="W39" s="154">
        <v>100</v>
      </c>
      <c r="X39" s="154">
        <v>100</v>
      </c>
      <c r="Y39" s="322">
        <v>0</v>
      </c>
      <c r="Z39" s="323"/>
      <c r="AA39" s="102"/>
      <c r="AB39" s="112">
        <f t="shared" si="15"/>
        <v>2428</v>
      </c>
      <c r="AC39" s="302">
        <f>'Area Festivals'!H104+'Area Festivals'!H127</f>
        <v>2400</v>
      </c>
      <c r="AD39" s="305">
        <f t="shared" si="16"/>
        <v>-28</v>
      </c>
      <c r="AE39" s="159"/>
    </row>
    <row r="40" spans="1:33">
      <c r="A40" s="336"/>
      <c r="B40" s="154"/>
      <c r="C40" s="154"/>
      <c r="D40" s="154"/>
      <c r="E40" s="154"/>
      <c r="F40" s="154"/>
      <c r="G40" s="154"/>
      <c r="H40" s="154"/>
      <c r="I40" s="322"/>
      <c r="J40" s="154"/>
      <c r="K40" s="154"/>
      <c r="L40" s="154"/>
      <c r="M40" s="154"/>
      <c r="N40" s="154"/>
      <c r="O40" s="154"/>
      <c r="P40" s="154"/>
      <c r="Q40" s="322"/>
      <c r="R40" s="154"/>
      <c r="S40" s="154"/>
      <c r="T40" s="154"/>
      <c r="U40" s="154"/>
      <c r="V40" s="154"/>
      <c r="W40" s="154"/>
      <c r="X40" s="154"/>
      <c r="Y40" s="322"/>
      <c r="Z40" s="323"/>
      <c r="AA40" s="102"/>
      <c r="AB40" s="112"/>
      <c r="AC40" s="302"/>
      <c r="AD40" s="305"/>
      <c r="AE40" s="159"/>
    </row>
    <row r="41" spans="1:33">
      <c r="A41" s="169" t="s">
        <v>215</v>
      </c>
      <c r="B41" s="169">
        <v>0</v>
      </c>
      <c r="C41" s="154">
        <v>0</v>
      </c>
      <c r="D41" s="154">
        <v>0</v>
      </c>
      <c r="E41" s="154">
        <v>0</v>
      </c>
      <c r="F41" s="154">
        <v>0</v>
      </c>
      <c r="G41" s="154">
        <v>0</v>
      </c>
      <c r="H41" s="154">
        <v>0</v>
      </c>
      <c r="I41" s="322">
        <v>0</v>
      </c>
      <c r="J41" s="154">
        <v>0</v>
      </c>
      <c r="K41" s="154">
        <v>0</v>
      </c>
      <c r="L41" s="154">
        <v>0</v>
      </c>
      <c r="M41" s="154">
        <v>0</v>
      </c>
      <c r="N41" s="154">
        <v>0</v>
      </c>
      <c r="O41" s="154">
        <v>0</v>
      </c>
      <c r="P41" s="154">
        <v>0</v>
      </c>
      <c r="Q41" s="322">
        <v>0</v>
      </c>
      <c r="R41" s="154">
        <v>0</v>
      </c>
      <c r="S41" s="154">
        <v>0</v>
      </c>
      <c r="T41" s="154">
        <v>0</v>
      </c>
      <c r="U41" s="154">
        <v>0</v>
      </c>
      <c r="V41" s="154">
        <v>0</v>
      </c>
      <c r="W41" s="154">
        <v>0</v>
      </c>
      <c r="X41" s="154">
        <v>0</v>
      </c>
      <c r="Y41" s="322">
        <v>0</v>
      </c>
      <c r="Z41" s="323">
        <v>2880</v>
      </c>
      <c r="AA41" s="102"/>
      <c r="AB41" s="112">
        <f>SUM(B41:AA41)</f>
        <v>2880</v>
      </c>
      <c r="AC41" s="302">
        <f>'Area Festivals'!H108+'Area Festivals'!H110</f>
        <v>2880</v>
      </c>
      <c r="AD41" s="305">
        <f>SUM(AC41-AB41)</f>
        <v>0</v>
      </c>
      <c r="AE41" s="159"/>
    </row>
    <row r="42" spans="1:33">
      <c r="A42" s="169" t="str">
        <f>'Area Festivals'!A109</f>
        <v>Crew (x2)</v>
      </c>
      <c r="B42" s="169">
        <v>0</v>
      </c>
      <c r="C42" s="154">
        <v>0</v>
      </c>
      <c r="D42" s="154">
        <v>0</v>
      </c>
      <c r="E42" s="154">
        <v>0</v>
      </c>
      <c r="F42" s="154">
        <v>0</v>
      </c>
      <c r="G42" s="154">
        <v>0</v>
      </c>
      <c r="H42" s="154">
        <v>0</v>
      </c>
      <c r="I42" s="322">
        <v>0</v>
      </c>
      <c r="J42" s="154">
        <v>0</v>
      </c>
      <c r="K42" s="154">
        <v>0</v>
      </c>
      <c r="L42" s="154">
        <v>0</v>
      </c>
      <c r="M42" s="154">
        <v>0</v>
      </c>
      <c r="N42" s="154">
        <v>0</v>
      </c>
      <c r="O42" s="154">
        <v>0</v>
      </c>
      <c r="P42" s="154">
        <v>0</v>
      </c>
      <c r="Q42" s="322">
        <v>0</v>
      </c>
      <c r="R42" s="154">
        <v>0</v>
      </c>
      <c r="S42" s="154">
        <v>0</v>
      </c>
      <c r="T42" s="154">
        <v>0</v>
      </c>
      <c r="U42" s="154">
        <v>0</v>
      </c>
      <c r="V42" s="154">
        <v>0</v>
      </c>
      <c r="W42" s="154">
        <v>0</v>
      </c>
      <c r="X42" s="154">
        <v>0</v>
      </c>
      <c r="Y42" s="322">
        <v>0</v>
      </c>
      <c r="Z42" s="323">
        <v>2880</v>
      </c>
      <c r="AA42" s="102"/>
      <c r="AB42" s="112">
        <f>SUM(B42:AA42)</f>
        <v>2880</v>
      </c>
      <c r="AC42" s="302">
        <f>'Area Festivals'!H109</f>
        <v>2880</v>
      </c>
      <c r="AD42" s="305">
        <f>SUM(AC42-AB42)</f>
        <v>0</v>
      </c>
      <c r="AE42" s="159"/>
    </row>
    <row r="43" spans="1:33">
      <c r="A43" s="169" t="s">
        <v>216</v>
      </c>
      <c r="B43" s="169">
        <f t="shared" ref="B43:X43" si="17">+B82</f>
        <v>136</v>
      </c>
      <c r="C43" s="154">
        <f t="shared" si="17"/>
        <v>104</v>
      </c>
      <c r="D43" s="154">
        <f t="shared" si="17"/>
        <v>136</v>
      </c>
      <c r="E43" s="154">
        <f t="shared" si="17"/>
        <v>192</v>
      </c>
      <c r="F43" s="154">
        <f t="shared" si="17"/>
        <v>300</v>
      </c>
      <c r="G43" s="154">
        <f t="shared" si="17"/>
        <v>136</v>
      </c>
      <c r="H43" s="154">
        <f t="shared" si="17"/>
        <v>0</v>
      </c>
      <c r="I43" s="322"/>
      <c r="J43" s="154">
        <f t="shared" si="17"/>
        <v>384</v>
      </c>
      <c r="K43" s="154">
        <f t="shared" si="17"/>
        <v>136</v>
      </c>
      <c r="L43" s="154">
        <f t="shared" si="17"/>
        <v>136</v>
      </c>
      <c r="M43" s="154">
        <f t="shared" si="17"/>
        <v>0</v>
      </c>
      <c r="N43" s="154">
        <f t="shared" si="17"/>
        <v>136</v>
      </c>
      <c r="O43" s="154">
        <f t="shared" si="17"/>
        <v>300</v>
      </c>
      <c r="P43" s="154">
        <f t="shared" si="17"/>
        <v>136</v>
      </c>
      <c r="Q43" s="322"/>
      <c r="R43" s="154">
        <f t="shared" si="17"/>
        <v>136</v>
      </c>
      <c r="S43" s="154">
        <f t="shared" si="17"/>
        <v>192</v>
      </c>
      <c r="T43" s="154">
        <f t="shared" si="17"/>
        <v>0</v>
      </c>
      <c r="U43" s="154">
        <f t="shared" si="17"/>
        <v>300</v>
      </c>
      <c r="V43" s="154">
        <f t="shared" si="17"/>
        <v>136</v>
      </c>
      <c r="W43" s="154">
        <f t="shared" si="17"/>
        <v>104</v>
      </c>
      <c r="X43" s="154">
        <f t="shared" si="17"/>
        <v>136</v>
      </c>
      <c r="Y43" s="322"/>
      <c r="Z43" s="323"/>
      <c r="AA43" s="159"/>
      <c r="AB43" s="112">
        <f>SUM(B43:AA43)</f>
        <v>3236</v>
      </c>
      <c r="AC43" s="302">
        <f>'Area Festivals'!H111+'Area Festivals'!H112</f>
        <v>1920</v>
      </c>
      <c r="AD43" s="305">
        <f>SUM(AC43-AB43)</f>
        <v>-1316</v>
      </c>
      <c r="AE43" s="159"/>
      <c r="AG43" s="449"/>
    </row>
    <row r="44" spans="1:33">
      <c r="A44" s="169"/>
      <c r="B44" s="169"/>
      <c r="C44" s="154"/>
      <c r="D44" s="154"/>
      <c r="E44" s="154"/>
      <c r="F44" s="154"/>
      <c r="G44" s="154"/>
      <c r="H44" s="154"/>
      <c r="I44" s="322"/>
      <c r="J44" s="154"/>
      <c r="K44" s="154"/>
      <c r="L44" s="154"/>
      <c r="M44" s="154"/>
      <c r="N44" s="154"/>
      <c r="O44" s="154"/>
      <c r="P44" s="154"/>
      <c r="Q44" s="322"/>
      <c r="R44" s="154"/>
      <c r="S44" s="154"/>
      <c r="T44" s="154"/>
      <c r="U44" s="154"/>
      <c r="V44" s="154"/>
      <c r="W44" s="154"/>
      <c r="X44" s="154"/>
      <c r="Y44" s="322"/>
      <c r="Z44" s="323"/>
      <c r="AA44" s="159"/>
      <c r="AB44" s="112"/>
      <c r="AC44" s="302"/>
      <c r="AD44" s="305"/>
      <c r="AE44" s="159"/>
    </row>
    <row r="45" spans="1:33">
      <c r="A45" s="169" t="s">
        <v>217</v>
      </c>
      <c r="B45" s="169">
        <v>0</v>
      </c>
      <c r="C45" s="154">
        <v>0</v>
      </c>
      <c r="D45" s="154">
        <v>0</v>
      </c>
      <c r="E45" s="154">
        <v>0</v>
      </c>
      <c r="F45" s="154">
        <v>0</v>
      </c>
      <c r="G45" s="154">
        <v>0</v>
      </c>
      <c r="H45" s="154">
        <v>0</v>
      </c>
      <c r="I45" s="322">
        <v>600</v>
      </c>
      <c r="J45" s="154">
        <v>0</v>
      </c>
      <c r="K45" s="154">
        <v>0</v>
      </c>
      <c r="L45" s="154">
        <v>0</v>
      </c>
      <c r="M45" s="154">
        <v>0</v>
      </c>
      <c r="N45" s="154">
        <v>0</v>
      </c>
      <c r="O45" s="154">
        <v>0</v>
      </c>
      <c r="P45" s="154">
        <v>0</v>
      </c>
      <c r="Q45" s="322">
        <v>600</v>
      </c>
      <c r="R45" s="154">
        <v>0</v>
      </c>
      <c r="S45" s="154">
        <v>0</v>
      </c>
      <c r="T45" s="154">
        <v>0</v>
      </c>
      <c r="U45" s="154">
        <v>0</v>
      </c>
      <c r="V45" s="154">
        <v>0</v>
      </c>
      <c r="W45" s="154">
        <v>0</v>
      </c>
      <c r="X45" s="154">
        <v>0</v>
      </c>
      <c r="Y45" s="322">
        <v>600</v>
      </c>
      <c r="Z45" s="323"/>
      <c r="AA45" s="159"/>
      <c r="AB45" s="112">
        <f t="shared" ref="AB45:AB50" si="18">SUM(B45:AA45)</f>
        <v>1800</v>
      </c>
      <c r="AC45" s="302">
        <f>'Area Festivals'!H116+'Area Festivals'!H117</f>
        <v>2400</v>
      </c>
      <c r="AD45" s="305">
        <f t="shared" ref="AD45:AD50" si="19">SUM(AC45-AB45)</f>
        <v>600</v>
      </c>
      <c r="AE45" s="159">
        <v>1200</v>
      </c>
    </row>
    <row r="46" spans="1:33">
      <c r="A46" s="169" t="str">
        <f>'Area Festivals'!A118</f>
        <v>Marketing Campaign (per venue)</v>
      </c>
      <c r="B46" s="169">
        <v>0</v>
      </c>
      <c r="C46" s="154">
        <v>0</v>
      </c>
      <c r="D46" s="154">
        <v>0</v>
      </c>
      <c r="E46" s="154">
        <v>0</v>
      </c>
      <c r="F46" s="154">
        <v>0</v>
      </c>
      <c r="G46" s="154">
        <v>0</v>
      </c>
      <c r="H46" s="154">
        <v>0</v>
      </c>
      <c r="I46" s="322">
        <v>1000</v>
      </c>
      <c r="J46" s="154">
        <v>0</v>
      </c>
      <c r="K46" s="154">
        <v>0</v>
      </c>
      <c r="L46" s="154">
        <v>0</v>
      </c>
      <c r="M46" s="154">
        <v>0</v>
      </c>
      <c r="N46" s="154">
        <v>0</v>
      </c>
      <c r="O46" s="154">
        <v>0</v>
      </c>
      <c r="P46" s="154">
        <v>0</v>
      </c>
      <c r="Q46" s="322">
        <v>1500</v>
      </c>
      <c r="R46" s="154">
        <v>0</v>
      </c>
      <c r="S46" s="154">
        <v>0</v>
      </c>
      <c r="T46" s="154">
        <v>0</v>
      </c>
      <c r="U46" s="154">
        <v>0</v>
      </c>
      <c r="V46" s="154">
        <v>0</v>
      </c>
      <c r="W46" s="154">
        <v>0</v>
      </c>
      <c r="X46" s="154">
        <v>0</v>
      </c>
      <c r="Y46" s="322">
        <v>1500</v>
      </c>
      <c r="Z46" s="323"/>
      <c r="AA46" s="159"/>
      <c r="AB46" s="112">
        <f t="shared" si="18"/>
        <v>4000</v>
      </c>
      <c r="AC46" s="302">
        <f>'Area Festivals'!H118</f>
        <v>3500</v>
      </c>
      <c r="AD46" s="305">
        <f t="shared" si="19"/>
        <v>-500</v>
      </c>
      <c r="AE46" s="159">
        <v>200</v>
      </c>
    </row>
    <row r="47" spans="1:33">
      <c r="A47" s="169" t="str">
        <f>'Area Festivals'!A119</f>
        <v>Access Performances</v>
      </c>
      <c r="B47" s="169">
        <v>0</v>
      </c>
      <c r="C47" s="154">
        <v>0</v>
      </c>
      <c r="D47" s="154">
        <v>500</v>
      </c>
      <c r="E47" s="154">
        <v>0</v>
      </c>
      <c r="F47" s="154">
        <v>0</v>
      </c>
      <c r="G47" s="154">
        <v>0</v>
      </c>
      <c r="H47" s="154">
        <v>0</v>
      </c>
      <c r="I47" s="322">
        <v>0</v>
      </c>
      <c r="J47" s="154">
        <v>0</v>
      </c>
      <c r="K47" s="154">
        <v>0</v>
      </c>
      <c r="L47" s="154">
        <v>500</v>
      </c>
      <c r="M47" s="154">
        <v>0</v>
      </c>
      <c r="N47" s="154">
        <v>0</v>
      </c>
      <c r="O47" s="154">
        <v>0</v>
      </c>
      <c r="P47" s="154">
        <v>0</v>
      </c>
      <c r="Q47" s="322">
        <v>0</v>
      </c>
      <c r="R47" s="154">
        <v>0</v>
      </c>
      <c r="S47" s="154">
        <v>0</v>
      </c>
      <c r="T47" s="154">
        <v>0</v>
      </c>
      <c r="U47" s="154">
        <v>0</v>
      </c>
      <c r="V47" s="154">
        <v>0</v>
      </c>
      <c r="W47" s="154">
        <v>0</v>
      </c>
      <c r="X47" s="154">
        <v>500</v>
      </c>
      <c r="Y47" s="322">
        <v>0</v>
      </c>
      <c r="Z47" s="323"/>
      <c r="AA47" s="159"/>
      <c r="AB47" s="112">
        <f t="shared" si="18"/>
        <v>1500</v>
      </c>
      <c r="AC47" s="302">
        <f>'Area Festivals'!H119</f>
        <v>1500</v>
      </c>
      <c r="AD47" s="305">
        <f t="shared" si="19"/>
        <v>0</v>
      </c>
      <c r="AE47" s="159"/>
    </row>
    <row r="48" spans="1:33">
      <c r="A48" s="169" t="str">
        <f>'Area Festivals'!A121</f>
        <v>Photography / Filming / Documenting (per day)</v>
      </c>
      <c r="B48" s="169">
        <v>50</v>
      </c>
      <c r="C48" s="154">
        <v>50</v>
      </c>
      <c r="D48" s="154">
        <v>50</v>
      </c>
      <c r="E48" s="154">
        <v>50</v>
      </c>
      <c r="F48" s="154">
        <v>50</v>
      </c>
      <c r="G48" s="154">
        <v>50</v>
      </c>
      <c r="H48" s="154">
        <v>0</v>
      </c>
      <c r="I48" s="322">
        <v>0</v>
      </c>
      <c r="J48" s="154">
        <v>100</v>
      </c>
      <c r="K48" s="154">
        <v>50</v>
      </c>
      <c r="L48" s="154">
        <v>50</v>
      </c>
      <c r="M48" s="154">
        <v>0</v>
      </c>
      <c r="N48" s="154">
        <v>50</v>
      </c>
      <c r="O48" s="154">
        <v>50</v>
      </c>
      <c r="P48" s="154">
        <v>50</v>
      </c>
      <c r="Q48" s="322">
        <v>0</v>
      </c>
      <c r="R48" s="154">
        <v>50</v>
      </c>
      <c r="S48" s="154">
        <v>50</v>
      </c>
      <c r="T48" s="154">
        <v>0</v>
      </c>
      <c r="U48" s="154">
        <v>50</v>
      </c>
      <c r="V48" s="154">
        <v>50</v>
      </c>
      <c r="W48" s="154">
        <v>50</v>
      </c>
      <c r="X48" s="154">
        <v>50</v>
      </c>
      <c r="Y48" s="322">
        <v>0</v>
      </c>
      <c r="Z48" s="323"/>
      <c r="AA48" s="159"/>
      <c r="AB48" s="112">
        <f t="shared" si="18"/>
        <v>950</v>
      </c>
      <c r="AC48" s="302">
        <f>'Area Festivals'!H121</f>
        <v>900</v>
      </c>
      <c r="AD48" s="305">
        <f t="shared" si="19"/>
        <v>-50</v>
      </c>
      <c r="AE48" s="159"/>
    </row>
    <row r="49" spans="1:32">
      <c r="A49" s="169" t="str">
        <f>'Area Festivals'!A122</f>
        <v>Evaluation (per day)</v>
      </c>
      <c r="B49" s="169">
        <v>0</v>
      </c>
      <c r="C49" s="154">
        <v>0</v>
      </c>
      <c r="D49" s="154">
        <v>0</v>
      </c>
      <c r="E49" s="154">
        <v>0</v>
      </c>
      <c r="F49" s="154">
        <v>0</v>
      </c>
      <c r="G49" s="154">
        <v>0</v>
      </c>
      <c r="H49" s="154">
        <v>0</v>
      </c>
      <c r="I49" s="322">
        <v>200</v>
      </c>
      <c r="J49" s="154">
        <v>0</v>
      </c>
      <c r="K49" s="154">
        <v>0</v>
      </c>
      <c r="L49" s="154">
        <v>0</v>
      </c>
      <c r="M49" s="154">
        <v>0</v>
      </c>
      <c r="N49" s="154">
        <v>0</v>
      </c>
      <c r="O49" s="154">
        <v>0</v>
      </c>
      <c r="P49" s="154">
        <v>0</v>
      </c>
      <c r="Q49" s="322">
        <v>200</v>
      </c>
      <c r="R49" s="154">
        <v>0</v>
      </c>
      <c r="S49" s="154">
        <v>0</v>
      </c>
      <c r="T49" s="154">
        <v>0</v>
      </c>
      <c r="U49" s="154">
        <v>0</v>
      </c>
      <c r="V49" s="154">
        <v>0</v>
      </c>
      <c r="W49" s="154">
        <v>0</v>
      </c>
      <c r="X49" s="154">
        <v>0</v>
      </c>
      <c r="Y49" s="322">
        <v>200</v>
      </c>
      <c r="Z49" s="323"/>
      <c r="AA49" s="159"/>
      <c r="AB49" s="112">
        <f t="shared" si="18"/>
        <v>600</v>
      </c>
      <c r="AC49" s="302">
        <f>'Area Festivals'!H122</f>
        <v>600</v>
      </c>
      <c r="AD49" s="305">
        <f t="shared" si="19"/>
        <v>0</v>
      </c>
      <c r="AE49" s="159"/>
    </row>
    <row r="50" spans="1:32">
      <c r="A50" s="169" t="str">
        <f>'Area Festivals'!A120</f>
        <v>Remote Box Office Set-Up</v>
      </c>
      <c r="B50" s="156">
        <v>0</v>
      </c>
      <c r="C50" s="155">
        <v>0</v>
      </c>
      <c r="D50" s="155">
        <v>0</v>
      </c>
      <c r="E50" s="155">
        <v>0</v>
      </c>
      <c r="F50" s="155">
        <v>0</v>
      </c>
      <c r="G50" s="155">
        <v>0</v>
      </c>
      <c r="H50" s="155">
        <v>0</v>
      </c>
      <c r="I50" s="157">
        <v>300</v>
      </c>
      <c r="J50" s="155">
        <v>0</v>
      </c>
      <c r="K50" s="155">
        <v>0</v>
      </c>
      <c r="L50" s="155">
        <v>0</v>
      </c>
      <c r="M50" s="155">
        <v>0</v>
      </c>
      <c r="N50" s="155">
        <v>0</v>
      </c>
      <c r="O50" s="155">
        <v>0</v>
      </c>
      <c r="P50" s="155">
        <v>0</v>
      </c>
      <c r="Q50" s="157">
        <v>300</v>
      </c>
      <c r="R50" s="155">
        <v>0</v>
      </c>
      <c r="S50" s="155">
        <v>0</v>
      </c>
      <c r="T50" s="155">
        <v>0</v>
      </c>
      <c r="U50" s="155">
        <v>0</v>
      </c>
      <c r="V50" s="155">
        <v>0</v>
      </c>
      <c r="W50" s="155">
        <v>0</v>
      </c>
      <c r="X50" s="155">
        <v>0</v>
      </c>
      <c r="Y50" s="157">
        <v>300</v>
      </c>
      <c r="Z50" s="158"/>
      <c r="AA50" s="159"/>
      <c r="AB50" s="112">
        <f t="shared" si="18"/>
        <v>900</v>
      </c>
      <c r="AC50" s="302">
        <f>'Area Festivals'!H120</f>
        <v>900</v>
      </c>
      <c r="AD50" s="305">
        <f t="shared" si="19"/>
        <v>0</v>
      </c>
      <c r="AE50" s="159"/>
    </row>
    <row r="51" spans="1:32">
      <c r="A51" s="169"/>
      <c r="B51" s="156"/>
      <c r="C51" s="155"/>
      <c r="D51" s="155"/>
      <c r="E51" s="155"/>
      <c r="F51" s="155"/>
      <c r="G51" s="155"/>
      <c r="H51" s="155"/>
      <c r="I51" s="157"/>
      <c r="J51" s="155"/>
      <c r="K51" s="155"/>
      <c r="L51" s="155"/>
      <c r="M51" s="155"/>
      <c r="N51" s="155"/>
      <c r="O51" s="155"/>
      <c r="P51" s="155"/>
      <c r="Q51" s="157"/>
      <c r="R51" s="155"/>
      <c r="S51" s="155"/>
      <c r="T51" s="155"/>
      <c r="U51" s="155"/>
      <c r="V51" s="155"/>
      <c r="W51" s="155"/>
      <c r="X51" s="155"/>
      <c r="Y51" s="157"/>
      <c r="Z51" s="158"/>
      <c r="AA51" s="159"/>
      <c r="AB51" s="112"/>
      <c r="AC51" s="302"/>
      <c r="AD51" s="305"/>
      <c r="AE51" s="159"/>
    </row>
    <row r="52" spans="1:32" s="175" customFormat="1" ht="13.5" thickBot="1">
      <c r="A52" s="311" t="s">
        <v>218</v>
      </c>
      <c r="B52" s="312">
        <f t="shared" ref="B52:AB52" si="20">SUM(B34:B51)</f>
        <v>586</v>
      </c>
      <c r="C52" s="313">
        <f t="shared" si="20"/>
        <v>254</v>
      </c>
      <c r="D52" s="313">
        <f t="shared" si="20"/>
        <v>686</v>
      </c>
      <c r="E52" s="313">
        <f t="shared" si="20"/>
        <v>242</v>
      </c>
      <c r="F52" s="313">
        <f t="shared" si="20"/>
        <v>350</v>
      </c>
      <c r="G52" s="313">
        <f t="shared" si="20"/>
        <v>1036</v>
      </c>
      <c r="H52" s="313">
        <f t="shared" si="20"/>
        <v>0</v>
      </c>
      <c r="I52" s="313">
        <f t="shared" si="20"/>
        <v>2710</v>
      </c>
      <c r="J52" s="313">
        <f t="shared" si="20"/>
        <v>484</v>
      </c>
      <c r="K52" s="313">
        <f t="shared" si="20"/>
        <v>186</v>
      </c>
      <c r="L52" s="313">
        <f t="shared" si="20"/>
        <v>786</v>
      </c>
      <c r="M52" s="313">
        <f t="shared" si="20"/>
        <v>0</v>
      </c>
      <c r="N52" s="313">
        <f t="shared" si="20"/>
        <v>286</v>
      </c>
      <c r="O52" s="313">
        <f t="shared" si="20"/>
        <v>350</v>
      </c>
      <c r="P52" s="313">
        <f t="shared" si="20"/>
        <v>386</v>
      </c>
      <c r="Q52" s="314"/>
      <c r="R52" s="313">
        <f t="shared" si="20"/>
        <v>186</v>
      </c>
      <c r="S52" s="313">
        <f t="shared" si="20"/>
        <v>242</v>
      </c>
      <c r="T52" s="313">
        <f t="shared" si="20"/>
        <v>0</v>
      </c>
      <c r="U52" s="313">
        <f t="shared" si="20"/>
        <v>350</v>
      </c>
      <c r="V52" s="313">
        <f t="shared" si="20"/>
        <v>836</v>
      </c>
      <c r="W52" s="313">
        <f t="shared" si="20"/>
        <v>254</v>
      </c>
      <c r="X52" s="313">
        <f t="shared" si="20"/>
        <v>786</v>
      </c>
      <c r="Y52" s="314">
        <f t="shared" si="20"/>
        <v>3200</v>
      </c>
      <c r="Z52" s="314">
        <f t="shared" si="20"/>
        <v>11106.35</v>
      </c>
      <c r="AA52" s="243"/>
      <c r="AB52" s="243">
        <f t="shared" si="20"/>
        <v>28870.35</v>
      </c>
      <c r="AC52" s="310">
        <f>SUM(AC34:AC50)</f>
        <v>27340</v>
      </c>
      <c r="AD52" s="316">
        <f>SUM(AC52-AB52)</f>
        <v>-1530.3499999999985</v>
      </c>
      <c r="AE52" s="339"/>
      <c r="AF52" s="317"/>
    </row>
    <row r="53" spans="1:32">
      <c r="A53" s="156"/>
      <c r="B53" s="156"/>
      <c r="C53" s="155"/>
      <c r="D53" s="155"/>
      <c r="E53" s="155"/>
      <c r="F53" s="155"/>
      <c r="G53" s="155"/>
      <c r="H53" s="155"/>
      <c r="I53" s="157"/>
      <c r="J53" s="155"/>
      <c r="K53" s="155"/>
      <c r="L53" s="155"/>
      <c r="M53" s="155"/>
      <c r="N53" s="155"/>
      <c r="O53" s="155"/>
      <c r="P53" s="155"/>
      <c r="Q53" s="157"/>
      <c r="R53" s="155"/>
      <c r="S53" s="155"/>
      <c r="T53" s="155"/>
      <c r="U53" s="155"/>
      <c r="V53" s="155"/>
      <c r="W53" s="155"/>
      <c r="X53" s="155"/>
      <c r="Y53" s="398"/>
      <c r="Z53" s="399"/>
      <c r="AA53" s="102"/>
      <c r="AB53" s="170"/>
      <c r="AC53" s="303"/>
      <c r="AD53" s="304"/>
      <c r="AE53" s="159"/>
    </row>
    <row r="54" spans="1:32" s="175" customFormat="1" ht="15.75" thickBot="1">
      <c r="A54" s="171" t="s">
        <v>219</v>
      </c>
      <c r="B54" s="172">
        <f t="shared" ref="B54:Z54" si="21">B29-B52</f>
        <v>202.8125</v>
      </c>
      <c r="C54" s="173">
        <f t="shared" si="21"/>
        <v>-134.80166666666668</v>
      </c>
      <c r="D54" s="173">
        <f t="shared" si="21"/>
        <v>-344.43166666666662</v>
      </c>
      <c r="E54" s="173">
        <f t="shared" si="21"/>
        <v>73.524999999999977</v>
      </c>
      <c r="F54" s="173">
        <f t="shared" si="21"/>
        <v>821.95</v>
      </c>
      <c r="G54" s="173">
        <f t="shared" si="21"/>
        <v>316.25</v>
      </c>
      <c r="H54" s="173">
        <f t="shared" si="21"/>
        <v>0</v>
      </c>
      <c r="I54" s="173">
        <f t="shared" si="21"/>
        <v>-2710</v>
      </c>
      <c r="J54" s="173">
        <f t="shared" si="21"/>
        <v>31.658000000000015</v>
      </c>
      <c r="K54" s="173">
        <f t="shared" si="21"/>
        <v>264.75</v>
      </c>
      <c r="L54" s="173">
        <f t="shared" si="21"/>
        <v>2.8125</v>
      </c>
      <c r="M54" s="173">
        <f t="shared" si="21"/>
        <v>0</v>
      </c>
      <c r="N54" s="173">
        <f t="shared" si="21"/>
        <v>-142.96199999999999</v>
      </c>
      <c r="O54" s="173">
        <f t="shared" si="21"/>
        <v>821.95</v>
      </c>
      <c r="P54" s="173">
        <f t="shared" si="21"/>
        <v>290.125</v>
      </c>
      <c r="Q54" s="174"/>
      <c r="R54" s="173">
        <f t="shared" si="21"/>
        <v>136.28625</v>
      </c>
      <c r="S54" s="173">
        <f t="shared" si="21"/>
        <v>-3.6033333333333246</v>
      </c>
      <c r="T54" s="173">
        <f t="shared" si="21"/>
        <v>0</v>
      </c>
      <c r="U54" s="173">
        <f t="shared" si="21"/>
        <v>40.649999999999977</v>
      </c>
      <c r="V54" s="173">
        <f t="shared" si="21"/>
        <v>516.25</v>
      </c>
      <c r="W54" s="173">
        <f t="shared" si="21"/>
        <v>271.875</v>
      </c>
      <c r="X54" s="173">
        <f t="shared" si="21"/>
        <v>-657.08550000000002</v>
      </c>
      <c r="Y54" s="173">
        <f t="shared" si="21"/>
        <v>-3200</v>
      </c>
      <c r="Z54" s="173">
        <f t="shared" si="21"/>
        <v>-11106.35</v>
      </c>
      <c r="AA54" s="586" t="s">
        <v>220</v>
      </c>
      <c r="AB54" s="587"/>
      <c r="AC54" s="588"/>
      <c r="AD54" s="337">
        <f>AD29+AD31+AD52</f>
        <v>1686.7020833333354</v>
      </c>
      <c r="AE54" s="340"/>
    </row>
    <row r="55" spans="1:32" s="175" customFormat="1">
      <c r="A55" s="176"/>
      <c r="B55" s="177"/>
      <c r="C55" s="178"/>
      <c r="D55" s="178"/>
      <c r="E55" s="178"/>
      <c r="F55" s="178"/>
      <c r="G55" s="178"/>
      <c r="H55" s="178"/>
      <c r="I55" s="179"/>
      <c r="J55" s="178"/>
      <c r="K55" s="178"/>
      <c r="L55" s="178"/>
      <c r="M55" s="178"/>
      <c r="N55" s="178"/>
      <c r="O55" s="178"/>
      <c r="P55" s="178"/>
      <c r="Q55" s="179"/>
      <c r="R55" s="178"/>
      <c r="S55" s="178"/>
      <c r="T55" s="178"/>
      <c r="U55" s="178"/>
      <c r="V55" s="178"/>
      <c r="W55" s="178"/>
      <c r="X55" s="178"/>
      <c r="Y55" s="395"/>
      <c r="Z55" s="178"/>
      <c r="AA55" s="178"/>
      <c r="AB55" s="178"/>
      <c r="AC55" s="180"/>
      <c r="AE55" s="180"/>
    </row>
    <row r="56" spans="1:32">
      <c r="A56" s="181" t="s">
        <v>221</v>
      </c>
      <c r="B56" s="182"/>
      <c r="C56" s="183"/>
      <c r="D56" s="183"/>
      <c r="E56" s="183"/>
      <c r="F56" s="183"/>
      <c r="G56" s="183"/>
      <c r="H56" s="183"/>
      <c r="I56" s="184"/>
      <c r="J56" s="183"/>
      <c r="K56" s="183"/>
      <c r="L56" s="183"/>
      <c r="M56" s="183"/>
      <c r="N56" s="183"/>
      <c r="O56" s="183"/>
      <c r="P56" s="183"/>
      <c r="Q56" s="184"/>
      <c r="R56" s="183"/>
      <c r="S56" s="183"/>
      <c r="T56" s="183"/>
      <c r="U56" s="183"/>
      <c r="V56" s="183"/>
      <c r="W56" s="183"/>
      <c r="X56" s="183"/>
      <c r="Y56" s="184"/>
      <c r="Z56" s="183"/>
      <c r="AA56" s="185"/>
      <c r="AB56" s="155"/>
      <c r="AC56" s="245"/>
      <c r="AE56" s="245"/>
    </row>
    <row r="57" spans="1:32">
      <c r="A57" s="186" t="s">
        <v>222</v>
      </c>
      <c r="B57" s="187"/>
      <c r="C57" s="188"/>
      <c r="D57" s="188"/>
      <c r="E57" s="188"/>
      <c r="F57" s="188"/>
      <c r="G57" s="188"/>
      <c r="H57" s="188"/>
      <c r="I57" s="189"/>
      <c r="J57" s="188"/>
      <c r="K57" s="188"/>
      <c r="L57" s="188"/>
      <c r="M57" s="188"/>
      <c r="N57" s="188"/>
      <c r="O57" s="188"/>
      <c r="P57" s="188"/>
      <c r="Q57" s="189"/>
      <c r="R57" s="188"/>
      <c r="S57" s="188"/>
      <c r="T57" s="188"/>
      <c r="U57" s="188"/>
      <c r="V57" s="188"/>
      <c r="W57" s="188"/>
      <c r="X57" s="188"/>
      <c r="Y57" s="189"/>
      <c r="Z57" s="188"/>
      <c r="AA57" s="185"/>
      <c r="AB57" s="155"/>
      <c r="AC57" s="185"/>
      <c r="AE57" s="185"/>
    </row>
    <row r="58" spans="1:32">
      <c r="A58" s="167"/>
      <c r="B58" s="156"/>
      <c r="C58" s="155"/>
      <c r="D58" s="155"/>
      <c r="E58" s="155"/>
      <c r="F58" s="155"/>
      <c r="G58" s="155"/>
      <c r="H58" s="155"/>
      <c r="I58" s="157"/>
      <c r="J58" s="155"/>
      <c r="K58" s="155"/>
      <c r="L58" s="155"/>
      <c r="M58" s="155"/>
      <c r="N58" s="155"/>
      <c r="O58" s="155"/>
      <c r="P58" s="155"/>
      <c r="Q58" s="157"/>
      <c r="R58" s="155"/>
      <c r="S58" s="155"/>
      <c r="T58" s="155"/>
      <c r="U58" s="155"/>
      <c r="V58" s="155"/>
      <c r="W58" s="155"/>
      <c r="X58" s="155"/>
      <c r="Y58" s="157"/>
      <c r="Z58" s="155"/>
      <c r="AA58" s="154"/>
      <c r="AB58" s="155"/>
      <c r="AC58" s="154"/>
      <c r="AE58" s="154"/>
    </row>
    <row r="59" spans="1:32">
      <c r="A59" s="190"/>
      <c r="B59" s="190"/>
      <c r="C59" s="191"/>
      <c r="D59" s="191"/>
      <c r="E59" s="191"/>
      <c r="F59" s="191"/>
      <c r="G59" s="191"/>
      <c r="H59" s="191"/>
      <c r="I59" s="192"/>
      <c r="J59" s="191"/>
      <c r="K59" s="191"/>
      <c r="L59" s="191"/>
      <c r="M59" s="191"/>
      <c r="N59" s="191"/>
      <c r="O59" s="191"/>
      <c r="P59" s="191"/>
      <c r="Q59" s="192"/>
      <c r="R59" s="191"/>
      <c r="S59" s="191"/>
      <c r="T59" s="191"/>
      <c r="U59" s="191"/>
      <c r="V59" s="191"/>
      <c r="W59" s="191"/>
      <c r="X59" s="191"/>
      <c r="Y59" s="192"/>
      <c r="Z59" s="191"/>
      <c r="AA59" s="154"/>
      <c r="AB59" s="155"/>
      <c r="AC59" s="154"/>
      <c r="AE59" s="154"/>
    </row>
    <row r="60" spans="1:32">
      <c r="A60" s="167" t="s">
        <v>223</v>
      </c>
      <c r="B60" s="156"/>
      <c r="C60" s="155"/>
      <c r="D60" s="155"/>
      <c r="E60" s="155"/>
      <c r="F60" s="155"/>
      <c r="G60" s="155"/>
      <c r="H60" s="155"/>
      <c r="I60" s="157"/>
      <c r="J60" s="155"/>
      <c r="K60" s="155"/>
      <c r="L60" s="155"/>
      <c r="M60" s="155"/>
      <c r="N60" s="155"/>
      <c r="O60" s="155"/>
      <c r="P60" s="155"/>
      <c r="Q60" s="157"/>
      <c r="R60" s="155"/>
      <c r="S60" s="155"/>
      <c r="T60" s="155"/>
      <c r="U60" s="155"/>
      <c r="V60" s="155"/>
      <c r="W60" s="155"/>
      <c r="X60" s="155"/>
      <c r="Y60" s="157"/>
      <c r="Z60" s="155"/>
      <c r="AA60" s="154"/>
      <c r="AB60" s="155"/>
      <c r="AC60" s="154"/>
      <c r="AE60" s="154"/>
    </row>
    <row r="61" spans="1:32">
      <c r="A61" s="149" t="s">
        <v>224</v>
      </c>
      <c r="B61" s="193">
        <v>0</v>
      </c>
      <c r="C61" s="194">
        <v>0</v>
      </c>
      <c r="D61" s="194">
        <v>0</v>
      </c>
      <c r="E61" s="194">
        <v>0</v>
      </c>
      <c r="F61" s="194">
        <v>0</v>
      </c>
      <c r="G61" s="194">
        <v>0</v>
      </c>
      <c r="H61" s="194">
        <v>0</v>
      </c>
      <c r="I61" s="195"/>
      <c r="J61" s="194">
        <v>0</v>
      </c>
      <c r="K61" s="194">
        <v>0</v>
      </c>
      <c r="L61" s="194">
        <v>0</v>
      </c>
      <c r="M61" s="194">
        <v>0</v>
      </c>
      <c r="N61" s="194">
        <v>0</v>
      </c>
      <c r="O61" s="194">
        <v>0</v>
      </c>
      <c r="P61" s="194">
        <v>0</v>
      </c>
      <c r="Q61" s="195"/>
      <c r="R61" s="194">
        <v>0</v>
      </c>
      <c r="S61" s="194">
        <v>0</v>
      </c>
      <c r="T61" s="194">
        <v>0</v>
      </c>
      <c r="U61" s="194">
        <v>0</v>
      </c>
      <c r="V61" s="194">
        <v>0</v>
      </c>
      <c r="W61" s="194">
        <v>0</v>
      </c>
      <c r="X61" s="194">
        <v>0</v>
      </c>
      <c r="Y61" s="195"/>
      <c r="Z61" s="194"/>
      <c r="AA61" s="196"/>
      <c r="AB61" s="155"/>
      <c r="AC61" s="196"/>
      <c r="AE61" s="196"/>
    </row>
    <row r="62" spans="1:32">
      <c r="A62" s="156"/>
      <c r="B62" s="156"/>
      <c r="C62" s="155"/>
      <c r="D62" s="155"/>
      <c r="E62" s="155"/>
      <c r="F62" s="155"/>
      <c r="G62" s="155"/>
      <c r="H62" s="155"/>
      <c r="I62" s="157"/>
      <c r="J62" s="155"/>
      <c r="K62" s="155"/>
      <c r="L62" s="155"/>
      <c r="M62" s="155"/>
      <c r="N62" s="155"/>
      <c r="O62" s="155"/>
      <c r="P62" s="155"/>
      <c r="Q62" s="157"/>
      <c r="R62" s="155"/>
      <c r="S62" s="155"/>
      <c r="T62" s="155"/>
      <c r="U62" s="155"/>
      <c r="V62" s="155"/>
      <c r="W62" s="155"/>
      <c r="X62" s="155"/>
      <c r="Y62" s="157"/>
      <c r="Z62" s="155"/>
      <c r="AA62" s="154"/>
      <c r="AB62" s="155"/>
      <c r="AC62" s="154"/>
      <c r="AE62" s="154"/>
    </row>
    <row r="63" spans="1:32">
      <c r="A63" s="197" t="s">
        <v>225</v>
      </c>
      <c r="B63" s="156"/>
      <c r="C63" s="155"/>
      <c r="D63" s="155"/>
      <c r="E63" s="155"/>
      <c r="F63" s="155"/>
      <c r="G63" s="155"/>
      <c r="H63" s="155"/>
      <c r="I63" s="157"/>
      <c r="J63" s="155"/>
      <c r="K63" s="155"/>
      <c r="L63" s="155"/>
      <c r="M63" s="155"/>
      <c r="N63" s="155"/>
      <c r="O63" s="155"/>
      <c r="P63" s="155"/>
      <c r="Q63" s="157"/>
      <c r="R63" s="155"/>
      <c r="S63" s="155"/>
      <c r="T63" s="155"/>
      <c r="U63" s="155"/>
      <c r="V63" s="155"/>
      <c r="W63" s="155"/>
      <c r="X63" s="155"/>
      <c r="Y63" s="157"/>
      <c r="Z63" s="155"/>
      <c r="AA63" s="154"/>
      <c r="AB63" s="155"/>
      <c r="AC63" s="154"/>
      <c r="AE63" s="154"/>
    </row>
    <row r="64" spans="1:32">
      <c r="A64" s="167" t="s">
        <v>226</v>
      </c>
      <c r="B64" s="156"/>
      <c r="C64" s="155"/>
      <c r="D64" s="155"/>
      <c r="E64" s="155"/>
      <c r="F64" s="155"/>
      <c r="G64" s="155"/>
      <c r="H64" s="155"/>
      <c r="I64" s="157"/>
      <c r="J64" s="155"/>
      <c r="K64" s="155"/>
      <c r="L64" s="155"/>
      <c r="M64" s="155"/>
      <c r="N64" s="155"/>
      <c r="O64" s="155"/>
      <c r="P64" s="155"/>
      <c r="Q64" s="157"/>
      <c r="R64" s="155"/>
      <c r="S64" s="155"/>
      <c r="T64" s="155"/>
      <c r="U64" s="155"/>
      <c r="V64" s="155"/>
      <c r="W64" s="155"/>
      <c r="X64" s="155"/>
      <c r="Y64" s="157"/>
      <c r="Z64" s="155"/>
      <c r="AA64" s="154"/>
      <c r="AB64" s="155"/>
      <c r="AC64" s="154"/>
      <c r="AE64" s="154"/>
    </row>
    <row r="65" spans="1:31">
      <c r="A65" s="156" t="s">
        <v>227</v>
      </c>
      <c r="B65" s="156">
        <f t="shared" ref="B65:X65" si="22">B26</f>
        <v>984.375</v>
      </c>
      <c r="C65" s="155">
        <f t="shared" si="22"/>
        <v>148.75</v>
      </c>
      <c r="D65" s="155">
        <f t="shared" si="22"/>
        <v>426.25000000000006</v>
      </c>
      <c r="E65" s="155">
        <f t="shared" si="22"/>
        <v>393.75</v>
      </c>
      <c r="F65" s="155">
        <f t="shared" si="22"/>
        <v>1462.5</v>
      </c>
      <c r="G65" s="155">
        <f t="shared" si="22"/>
        <v>1687.5</v>
      </c>
      <c r="H65" s="155">
        <f t="shared" si="22"/>
        <v>0</v>
      </c>
      <c r="I65" s="157"/>
      <c r="J65" s="155">
        <f t="shared" si="22"/>
        <v>643.5</v>
      </c>
      <c r="K65" s="155">
        <f t="shared" si="22"/>
        <v>562.5</v>
      </c>
      <c r="L65" s="155">
        <f t="shared" si="22"/>
        <v>984.375</v>
      </c>
      <c r="M65" s="155">
        <f t="shared" si="22"/>
        <v>0</v>
      </c>
      <c r="N65" s="155">
        <f t="shared" si="22"/>
        <v>178.5</v>
      </c>
      <c r="O65" s="155">
        <f t="shared" si="22"/>
        <v>1462.5</v>
      </c>
      <c r="P65" s="155">
        <f t="shared" si="22"/>
        <v>843.75</v>
      </c>
      <c r="Q65" s="157"/>
      <c r="R65" s="155">
        <f t="shared" si="22"/>
        <v>402.1875</v>
      </c>
      <c r="S65" s="155">
        <f t="shared" si="22"/>
        <v>297.5</v>
      </c>
      <c r="T65" s="155">
        <f t="shared" si="22"/>
        <v>0</v>
      </c>
      <c r="U65" s="155">
        <f t="shared" si="22"/>
        <v>487.5</v>
      </c>
      <c r="V65" s="155">
        <f t="shared" si="22"/>
        <v>1687.5</v>
      </c>
      <c r="W65" s="155">
        <f t="shared" si="22"/>
        <v>656.25</v>
      </c>
      <c r="X65" s="155">
        <f t="shared" si="22"/>
        <v>160.875</v>
      </c>
      <c r="Y65" s="157"/>
      <c r="Z65" s="155"/>
      <c r="AA65" s="154"/>
      <c r="AB65" s="154"/>
      <c r="AC65" s="154"/>
      <c r="AE65" s="154"/>
    </row>
    <row r="66" spans="1:31">
      <c r="A66" s="156" t="s">
        <v>228</v>
      </c>
      <c r="B66" s="156">
        <f t="shared" ref="B66:X66" si="23">-B65*0.013</f>
        <v>-12.796875</v>
      </c>
      <c r="C66" s="155">
        <f t="shared" si="23"/>
        <v>-1.9337499999999999</v>
      </c>
      <c r="D66" s="155">
        <f t="shared" si="23"/>
        <v>-5.5412500000000007</v>
      </c>
      <c r="E66" s="155">
        <f t="shared" si="23"/>
        <v>-5.1187499999999995</v>
      </c>
      <c r="F66" s="155">
        <f t="shared" si="23"/>
        <v>-19.012499999999999</v>
      </c>
      <c r="G66" s="155">
        <f t="shared" si="23"/>
        <v>-21.9375</v>
      </c>
      <c r="H66" s="155">
        <f t="shared" si="23"/>
        <v>0</v>
      </c>
      <c r="I66" s="157"/>
      <c r="J66" s="155">
        <f t="shared" si="23"/>
        <v>-8.365499999999999</v>
      </c>
      <c r="K66" s="155">
        <f t="shared" si="23"/>
        <v>-7.3125</v>
      </c>
      <c r="L66" s="155">
        <f t="shared" si="23"/>
        <v>-12.796875</v>
      </c>
      <c r="M66" s="155">
        <f t="shared" si="23"/>
        <v>0</v>
      </c>
      <c r="N66" s="155">
        <f t="shared" si="23"/>
        <v>-2.3205</v>
      </c>
      <c r="O66" s="155">
        <f t="shared" si="23"/>
        <v>-19.012499999999999</v>
      </c>
      <c r="P66" s="155">
        <f t="shared" si="23"/>
        <v>-10.96875</v>
      </c>
      <c r="Q66" s="157"/>
      <c r="R66" s="155">
        <f t="shared" si="23"/>
        <v>-5.2284375000000001</v>
      </c>
      <c r="S66" s="155">
        <f t="shared" si="23"/>
        <v>-3.8674999999999997</v>
      </c>
      <c r="T66" s="155">
        <f t="shared" si="23"/>
        <v>0</v>
      </c>
      <c r="U66" s="155">
        <f t="shared" si="23"/>
        <v>-6.3374999999999995</v>
      </c>
      <c r="V66" s="155">
        <f t="shared" si="23"/>
        <v>-21.9375</v>
      </c>
      <c r="W66" s="155">
        <f t="shared" si="23"/>
        <v>-8.53125</v>
      </c>
      <c r="X66" s="155">
        <f t="shared" si="23"/>
        <v>-2.0913749999999998</v>
      </c>
      <c r="Y66" s="157"/>
      <c r="Z66" s="155"/>
      <c r="AA66" s="154"/>
      <c r="AB66" s="180"/>
      <c r="AC66" s="154"/>
      <c r="AE66" s="154"/>
    </row>
    <row r="67" spans="1:31">
      <c r="A67" s="156" t="s">
        <v>229</v>
      </c>
      <c r="B67" s="156">
        <f t="shared" ref="B67:X67" si="24">-B65*0.019</f>
        <v>-18.703125</v>
      </c>
      <c r="C67" s="155">
        <f t="shared" si="24"/>
        <v>-2.8262499999999999</v>
      </c>
      <c r="D67" s="155">
        <f t="shared" si="24"/>
        <v>-8.0987500000000008</v>
      </c>
      <c r="E67" s="155">
        <f t="shared" si="24"/>
        <v>-7.4812500000000002</v>
      </c>
      <c r="F67" s="155">
        <f t="shared" si="24"/>
        <v>-27.787499999999998</v>
      </c>
      <c r="G67" s="155">
        <f t="shared" si="24"/>
        <v>-32.0625</v>
      </c>
      <c r="H67" s="155">
        <f t="shared" si="24"/>
        <v>0</v>
      </c>
      <c r="I67" s="157"/>
      <c r="J67" s="155">
        <f t="shared" si="24"/>
        <v>-12.2265</v>
      </c>
      <c r="K67" s="155">
        <f t="shared" si="24"/>
        <v>-10.6875</v>
      </c>
      <c r="L67" s="155">
        <f t="shared" si="24"/>
        <v>-18.703125</v>
      </c>
      <c r="M67" s="155">
        <f t="shared" si="24"/>
        <v>0</v>
      </c>
      <c r="N67" s="155">
        <f t="shared" si="24"/>
        <v>-3.3914999999999997</v>
      </c>
      <c r="O67" s="155">
        <f t="shared" si="24"/>
        <v>-27.787499999999998</v>
      </c>
      <c r="P67" s="155">
        <f t="shared" si="24"/>
        <v>-16.03125</v>
      </c>
      <c r="Q67" s="157"/>
      <c r="R67" s="155">
        <f t="shared" si="24"/>
        <v>-7.6415625</v>
      </c>
      <c r="S67" s="155">
        <f t="shared" si="24"/>
        <v>-5.6524999999999999</v>
      </c>
      <c r="T67" s="155">
        <f t="shared" si="24"/>
        <v>0</v>
      </c>
      <c r="U67" s="155">
        <f t="shared" si="24"/>
        <v>-9.2624999999999993</v>
      </c>
      <c r="V67" s="155">
        <f t="shared" si="24"/>
        <v>-32.0625</v>
      </c>
      <c r="W67" s="155">
        <f t="shared" si="24"/>
        <v>-12.46875</v>
      </c>
      <c r="X67" s="155">
        <f t="shared" si="24"/>
        <v>-3.0566249999999999</v>
      </c>
      <c r="Y67" s="157"/>
      <c r="Z67" s="155"/>
      <c r="AA67" s="154"/>
      <c r="AB67" s="180"/>
      <c r="AC67" s="154"/>
      <c r="AE67" s="154"/>
    </row>
    <row r="68" spans="1:31">
      <c r="A68" s="156" t="s">
        <v>230</v>
      </c>
      <c r="B68" s="156">
        <f t="shared" ref="B68:X68" si="25">+B65+B66+B67+B28</f>
        <v>788.8125</v>
      </c>
      <c r="C68" s="155">
        <f t="shared" si="25"/>
        <v>119.19833333333334</v>
      </c>
      <c r="D68" s="155">
        <f t="shared" si="25"/>
        <v>341.56833333333338</v>
      </c>
      <c r="E68" s="155">
        <f t="shared" si="25"/>
        <v>315.52500000000003</v>
      </c>
      <c r="F68" s="155">
        <f t="shared" si="25"/>
        <v>1171.95</v>
      </c>
      <c r="G68" s="155">
        <f t="shared" si="25"/>
        <v>1352.25</v>
      </c>
      <c r="H68" s="155">
        <f t="shared" si="25"/>
        <v>0</v>
      </c>
      <c r="I68" s="157"/>
      <c r="J68" s="155">
        <f t="shared" si="25"/>
        <v>515.65800000000002</v>
      </c>
      <c r="K68" s="155">
        <f t="shared" si="25"/>
        <v>450.75</v>
      </c>
      <c r="L68" s="155">
        <f t="shared" si="25"/>
        <v>788.8125</v>
      </c>
      <c r="M68" s="155">
        <f t="shared" si="25"/>
        <v>0</v>
      </c>
      <c r="N68" s="155">
        <f t="shared" si="25"/>
        <v>143.03799999999998</v>
      </c>
      <c r="O68" s="155">
        <f t="shared" si="25"/>
        <v>1171.95</v>
      </c>
      <c r="P68" s="155">
        <f t="shared" si="25"/>
        <v>676.125</v>
      </c>
      <c r="Q68" s="157"/>
      <c r="R68" s="155">
        <f t="shared" si="25"/>
        <v>322.28625</v>
      </c>
      <c r="S68" s="155">
        <f t="shared" si="25"/>
        <v>238.39666666666668</v>
      </c>
      <c r="T68" s="155">
        <f t="shared" si="25"/>
        <v>0</v>
      </c>
      <c r="U68" s="155">
        <f t="shared" si="25"/>
        <v>390.65000000000003</v>
      </c>
      <c r="V68" s="155">
        <f t="shared" si="25"/>
        <v>1352.25</v>
      </c>
      <c r="W68" s="155">
        <f t="shared" si="25"/>
        <v>525.875</v>
      </c>
      <c r="X68" s="155">
        <f t="shared" si="25"/>
        <v>128.9145</v>
      </c>
      <c r="Y68" s="157"/>
      <c r="Z68" s="155"/>
      <c r="AA68" s="154"/>
      <c r="AB68" s="154"/>
      <c r="AC68" s="154"/>
      <c r="AE68" s="154"/>
    </row>
    <row r="69" spans="1:31">
      <c r="A69" s="156" t="s">
        <v>231</v>
      </c>
      <c r="B69" s="156">
        <f t="shared" ref="B69:X69" si="26">-B68*B61</f>
        <v>0</v>
      </c>
      <c r="C69" s="155">
        <f t="shared" si="26"/>
        <v>0</v>
      </c>
      <c r="D69" s="155">
        <f t="shared" si="26"/>
        <v>0</v>
      </c>
      <c r="E69" s="155">
        <f t="shared" si="26"/>
        <v>0</v>
      </c>
      <c r="F69" s="155">
        <f t="shared" si="26"/>
        <v>0</v>
      </c>
      <c r="G69" s="155">
        <f t="shared" si="26"/>
        <v>0</v>
      </c>
      <c r="H69" s="155">
        <f t="shared" si="26"/>
        <v>0</v>
      </c>
      <c r="I69" s="157"/>
      <c r="J69" s="155">
        <f t="shared" si="26"/>
        <v>0</v>
      </c>
      <c r="K69" s="155">
        <f t="shared" si="26"/>
        <v>0</v>
      </c>
      <c r="L69" s="155">
        <f t="shared" si="26"/>
        <v>0</v>
      </c>
      <c r="M69" s="155">
        <f t="shared" si="26"/>
        <v>0</v>
      </c>
      <c r="N69" s="155">
        <f t="shared" si="26"/>
        <v>0</v>
      </c>
      <c r="O69" s="155">
        <f t="shared" si="26"/>
        <v>0</v>
      </c>
      <c r="P69" s="155">
        <f t="shared" si="26"/>
        <v>0</v>
      </c>
      <c r="Q69" s="157"/>
      <c r="R69" s="155">
        <f t="shared" si="26"/>
        <v>0</v>
      </c>
      <c r="S69" s="155">
        <f t="shared" si="26"/>
        <v>0</v>
      </c>
      <c r="T69" s="155">
        <f t="shared" si="26"/>
        <v>0</v>
      </c>
      <c r="U69" s="155">
        <f t="shared" si="26"/>
        <v>0</v>
      </c>
      <c r="V69" s="155">
        <f t="shared" si="26"/>
        <v>0</v>
      </c>
      <c r="W69" s="155">
        <f t="shared" si="26"/>
        <v>0</v>
      </c>
      <c r="X69" s="155">
        <f t="shared" si="26"/>
        <v>0</v>
      </c>
      <c r="Y69" s="157"/>
      <c r="Z69" s="155"/>
      <c r="AA69" s="154"/>
      <c r="AB69" s="155"/>
      <c r="AC69" s="154"/>
      <c r="AE69" s="154"/>
    </row>
    <row r="70" spans="1:31">
      <c r="A70" s="156"/>
      <c r="B70" s="156"/>
      <c r="C70" s="155"/>
      <c r="D70" s="155"/>
      <c r="E70" s="155"/>
      <c r="F70" s="155"/>
      <c r="G70" s="155"/>
      <c r="H70" s="155"/>
      <c r="I70" s="157"/>
      <c r="J70" s="155"/>
      <c r="K70" s="155"/>
      <c r="L70" s="155"/>
      <c r="M70" s="155"/>
      <c r="N70" s="155"/>
      <c r="O70" s="155"/>
      <c r="P70" s="155"/>
      <c r="Q70" s="157"/>
      <c r="R70" s="155"/>
      <c r="S70" s="155"/>
      <c r="T70" s="155"/>
      <c r="U70" s="155"/>
      <c r="V70" s="155"/>
      <c r="W70" s="155"/>
      <c r="X70" s="155"/>
      <c r="Y70" s="157"/>
      <c r="Z70" s="155"/>
      <c r="AA70" s="154"/>
      <c r="AB70" s="155"/>
      <c r="AC70" s="154"/>
      <c r="AE70" s="154"/>
    </row>
    <row r="71" spans="1:31">
      <c r="A71" s="198" t="s">
        <v>310</v>
      </c>
      <c r="B71" s="199"/>
      <c r="C71" s="200"/>
      <c r="D71" s="200"/>
      <c r="E71" s="200"/>
      <c r="F71" s="200"/>
      <c r="G71" s="200"/>
      <c r="H71" s="200"/>
      <c r="I71" s="201"/>
      <c r="J71" s="200"/>
      <c r="K71" s="200"/>
      <c r="L71" s="200"/>
      <c r="M71" s="200"/>
      <c r="N71" s="200"/>
      <c r="O71" s="200"/>
      <c r="P71" s="200"/>
      <c r="Q71" s="201"/>
      <c r="R71" s="200"/>
      <c r="S71" s="200"/>
      <c r="T71" s="200"/>
      <c r="U71" s="200"/>
      <c r="V71" s="200"/>
      <c r="W71" s="200"/>
      <c r="X71" s="200"/>
      <c r="Y71" s="201"/>
      <c r="Z71" s="200"/>
      <c r="AA71" s="202"/>
      <c r="AB71" s="155"/>
      <c r="AC71" s="202"/>
      <c r="AE71" s="202"/>
    </row>
    <row r="72" spans="1:31" s="207" customFormat="1">
      <c r="A72" s="203" t="s">
        <v>249</v>
      </c>
      <c r="B72" s="204">
        <v>8</v>
      </c>
      <c r="C72" s="205">
        <v>8</v>
      </c>
      <c r="D72" s="205">
        <v>8</v>
      </c>
      <c r="E72" s="205">
        <v>8</v>
      </c>
      <c r="F72" s="205">
        <v>8</v>
      </c>
      <c r="G72" s="205">
        <v>8</v>
      </c>
      <c r="H72" s="205">
        <v>8</v>
      </c>
      <c r="I72" s="206"/>
      <c r="J72" s="205">
        <v>8</v>
      </c>
      <c r="K72" s="205">
        <v>8</v>
      </c>
      <c r="L72" s="205">
        <v>8</v>
      </c>
      <c r="M72" s="205">
        <v>0</v>
      </c>
      <c r="N72" s="205">
        <v>8</v>
      </c>
      <c r="O72" s="205">
        <v>8</v>
      </c>
      <c r="P72" s="205">
        <v>8</v>
      </c>
      <c r="Q72" s="206"/>
      <c r="R72" s="205">
        <v>8</v>
      </c>
      <c r="S72" s="205">
        <v>8</v>
      </c>
      <c r="T72" s="205">
        <v>8</v>
      </c>
      <c r="U72" s="205">
        <v>8</v>
      </c>
      <c r="V72" s="205">
        <v>8</v>
      </c>
      <c r="W72" s="205">
        <v>8</v>
      </c>
      <c r="X72" s="205">
        <v>8</v>
      </c>
      <c r="Y72" s="206"/>
      <c r="Z72" s="205"/>
      <c r="AA72" s="202"/>
      <c r="AB72" s="155"/>
      <c r="AC72" s="202"/>
      <c r="AE72" s="202"/>
    </row>
    <row r="73" spans="1:31" s="207" customFormat="1">
      <c r="A73" s="203" t="s">
        <v>234</v>
      </c>
      <c r="B73" s="208">
        <v>4</v>
      </c>
      <c r="C73" s="209">
        <v>4</v>
      </c>
      <c r="D73" s="209">
        <v>4</v>
      </c>
      <c r="E73" s="209">
        <v>6</v>
      </c>
      <c r="F73" s="209">
        <v>9</v>
      </c>
      <c r="G73" s="209">
        <v>4</v>
      </c>
      <c r="H73" s="209">
        <v>0</v>
      </c>
      <c r="I73" s="210"/>
      <c r="J73" s="209">
        <v>12</v>
      </c>
      <c r="K73" s="209">
        <v>4</v>
      </c>
      <c r="L73" s="209">
        <v>4</v>
      </c>
      <c r="M73" s="209">
        <v>0</v>
      </c>
      <c r="N73" s="209">
        <v>4</v>
      </c>
      <c r="O73" s="209">
        <v>9</v>
      </c>
      <c r="P73" s="209">
        <v>4</v>
      </c>
      <c r="Q73" s="210"/>
      <c r="R73" s="209">
        <v>4</v>
      </c>
      <c r="S73" s="209">
        <v>6</v>
      </c>
      <c r="T73" s="209">
        <v>0</v>
      </c>
      <c r="U73" s="209">
        <v>9</v>
      </c>
      <c r="V73" s="209">
        <v>4</v>
      </c>
      <c r="W73" s="209">
        <v>4</v>
      </c>
      <c r="X73" s="209">
        <v>4</v>
      </c>
      <c r="Y73" s="210"/>
      <c r="Z73" s="209"/>
      <c r="AA73" s="202"/>
      <c r="AB73" s="155"/>
      <c r="AC73" s="202"/>
      <c r="AE73" s="202"/>
    </row>
    <row r="74" spans="1:31" s="207" customFormat="1" ht="14.25" customHeight="1">
      <c r="A74" s="182" t="s">
        <v>250</v>
      </c>
      <c r="B74" s="182">
        <v>2</v>
      </c>
      <c r="C74" s="183">
        <v>1</v>
      </c>
      <c r="D74" s="183">
        <v>2</v>
      </c>
      <c r="E74" s="183">
        <v>2</v>
      </c>
      <c r="F74" s="183">
        <v>2.5</v>
      </c>
      <c r="G74" s="183">
        <v>2</v>
      </c>
      <c r="H74" s="183">
        <v>2</v>
      </c>
      <c r="I74" s="184"/>
      <c r="J74" s="183">
        <v>2</v>
      </c>
      <c r="K74" s="183">
        <v>2</v>
      </c>
      <c r="L74" s="183">
        <v>2</v>
      </c>
      <c r="M74" s="183">
        <v>0</v>
      </c>
      <c r="N74" s="183">
        <v>2</v>
      </c>
      <c r="O74" s="183">
        <v>2.5</v>
      </c>
      <c r="P74" s="183">
        <v>2</v>
      </c>
      <c r="Q74" s="184"/>
      <c r="R74" s="183">
        <v>2</v>
      </c>
      <c r="S74" s="183">
        <v>2</v>
      </c>
      <c r="T74" s="183">
        <v>2</v>
      </c>
      <c r="U74" s="183">
        <v>2.5</v>
      </c>
      <c r="V74" s="183">
        <v>2</v>
      </c>
      <c r="W74" s="183">
        <v>1</v>
      </c>
      <c r="X74" s="183">
        <v>2</v>
      </c>
      <c r="Y74" s="184"/>
      <c r="Z74" s="183"/>
      <c r="AA74" s="185"/>
      <c r="AB74" s="155"/>
      <c r="AC74" s="185"/>
      <c r="AE74" s="185"/>
    </row>
    <row r="75" spans="1:31" s="207" customFormat="1">
      <c r="A75" s="211" t="s">
        <v>235</v>
      </c>
      <c r="B75" s="212">
        <f t="shared" ref="B75:X75" si="27">+B72*B73*B74</f>
        <v>64</v>
      </c>
      <c r="C75" s="202">
        <f t="shared" si="27"/>
        <v>32</v>
      </c>
      <c r="D75" s="202">
        <f t="shared" si="27"/>
        <v>64</v>
      </c>
      <c r="E75" s="202">
        <f t="shared" si="27"/>
        <v>96</v>
      </c>
      <c r="F75" s="202">
        <f t="shared" si="27"/>
        <v>180</v>
      </c>
      <c r="G75" s="202">
        <f t="shared" si="27"/>
        <v>64</v>
      </c>
      <c r="H75" s="202">
        <f t="shared" si="27"/>
        <v>0</v>
      </c>
      <c r="I75" s="213"/>
      <c r="J75" s="202">
        <f t="shared" si="27"/>
        <v>192</v>
      </c>
      <c r="K75" s="202">
        <f t="shared" si="27"/>
        <v>64</v>
      </c>
      <c r="L75" s="202">
        <f t="shared" si="27"/>
        <v>64</v>
      </c>
      <c r="M75" s="202">
        <f t="shared" si="27"/>
        <v>0</v>
      </c>
      <c r="N75" s="202">
        <f t="shared" si="27"/>
        <v>64</v>
      </c>
      <c r="O75" s="202">
        <f t="shared" si="27"/>
        <v>180</v>
      </c>
      <c r="P75" s="202">
        <f t="shared" si="27"/>
        <v>64</v>
      </c>
      <c r="Q75" s="213"/>
      <c r="R75" s="202">
        <f t="shared" si="27"/>
        <v>64</v>
      </c>
      <c r="S75" s="202">
        <f t="shared" si="27"/>
        <v>96</v>
      </c>
      <c r="T75" s="202">
        <f t="shared" si="27"/>
        <v>0</v>
      </c>
      <c r="U75" s="202">
        <f t="shared" si="27"/>
        <v>180</v>
      </c>
      <c r="V75" s="202">
        <f t="shared" si="27"/>
        <v>64</v>
      </c>
      <c r="W75" s="202">
        <f t="shared" si="27"/>
        <v>32</v>
      </c>
      <c r="X75" s="202">
        <f t="shared" si="27"/>
        <v>64</v>
      </c>
      <c r="Y75" s="213"/>
      <c r="Z75" s="202"/>
      <c r="AA75" s="202"/>
      <c r="AB75" s="154"/>
      <c r="AC75" s="202"/>
      <c r="AE75" s="202"/>
    </row>
    <row r="76" spans="1:31" s="207" customFormat="1">
      <c r="A76" s="214"/>
      <c r="B76" s="215"/>
      <c r="C76" s="185"/>
      <c r="D76" s="185"/>
      <c r="E76" s="185"/>
      <c r="F76" s="185"/>
      <c r="G76" s="185"/>
      <c r="H76" s="185"/>
      <c r="I76" s="216"/>
      <c r="J76" s="185"/>
      <c r="K76" s="185"/>
      <c r="L76" s="185"/>
      <c r="M76" s="185"/>
      <c r="N76" s="185"/>
      <c r="O76" s="185"/>
      <c r="P76" s="185"/>
      <c r="Q76" s="216"/>
      <c r="R76" s="185"/>
      <c r="S76" s="185"/>
      <c r="T76" s="185"/>
      <c r="U76" s="185"/>
      <c r="V76" s="185"/>
      <c r="W76" s="185"/>
      <c r="X76" s="185"/>
      <c r="Y76" s="216"/>
      <c r="Z76" s="185"/>
      <c r="AA76" s="185"/>
      <c r="AB76" s="155"/>
      <c r="AC76" s="185"/>
      <c r="AE76" s="185"/>
    </row>
    <row r="77" spans="1:31">
      <c r="A77" s="198" t="s">
        <v>311</v>
      </c>
      <c r="B77" s="199"/>
      <c r="C77" s="200"/>
      <c r="D77" s="200"/>
      <c r="E77" s="200"/>
      <c r="F77" s="200"/>
      <c r="G77" s="200"/>
      <c r="H77" s="200"/>
      <c r="I77" s="201"/>
      <c r="J77" s="200"/>
      <c r="K77" s="200"/>
      <c r="L77" s="200"/>
      <c r="M77" s="200"/>
      <c r="N77" s="200"/>
      <c r="O77" s="200"/>
      <c r="P77" s="200"/>
      <c r="Q77" s="201"/>
      <c r="R77" s="200"/>
      <c r="S77" s="200"/>
      <c r="T77" s="200"/>
      <c r="U77" s="200"/>
      <c r="V77" s="200"/>
      <c r="W77" s="200"/>
      <c r="X77" s="200"/>
      <c r="Y77" s="201"/>
      <c r="Z77" s="200"/>
      <c r="AA77" s="202"/>
      <c r="AB77" s="155"/>
      <c r="AC77" s="202"/>
      <c r="AE77" s="202"/>
    </row>
    <row r="78" spans="1:31" s="207" customFormat="1">
      <c r="A78" s="203" t="s">
        <v>233</v>
      </c>
      <c r="B78" s="204">
        <v>12</v>
      </c>
      <c r="C78" s="205">
        <v>12</v>
      </c>
      <c r="D78" s="205">
        <v>12</v>
      </c>
      <c r="E78" s="205">
        <v>12</v>
      </c>
      <c r="F78" s="205">
        <v>12</v>
      </c>
      <c r="G78" s="205">
        <v>12</v>
      </c>
      <c r="H78" s="205">
        <v>12</v>
      </c>
      <c r="I78" s="206"/>
      <c r="J78" s="205">
        <v>12</v>
      </c>
      <c r="K78" s="205">
        <v>12</v>
      </c>
      <c r="L78" s="205">
        <v>12</v>
      </c>
      <c r="M78" s="205">
        <v>12</v>
      </c>
      <c r="N78" s="205">
        <v>12</v>
      </c>
      <c r="O78" s="205">
        <v>12</v>
      </c>
      <c r="P78" s="205">
        <v>12</v>
      </c>
      <c r="Q78" s="206"/>
      <c r="R78" s="205">
        <v>12</v>
      </c>
      <c r="S78" s="205">
        <v>12</v>
      </c>
      <c r="T78" s="205">
        <v>12</v>
      </c>
      <c r="U78" s="205">
        <v>12</v>
      </c>
      <c r="V78" s="205">
        <v>12</v>
      </c>
      <c r="W78" s="205">
        <v>12</v>
      </c>
      <c r="X78" s="205">
        <v>12</v>
      </c>
      <c r="Y78" s="206"/>
      <c r="Z78" s="205"/>
      <c r="AA78" s="202"/>
      <c r="AB78" s="155"/>
      <c r="AC78" s="202"/>
      <c r="AE78" s="202"/>
    </row>
    <row r="79" spans="1:31" s="207" customFormat="1">
      <c r="A79" s="203" t="s">
        <v>234</v>
      </c>
      <c r="B79" s="208">
        <f t="shared" ref="B79:X79" si="28">+B73+2</f>
        <v>6</v>
      </c>
      <c r="C79" s="209">
        <f t="shared" si="28"/>
        <v>6</v>
      </c>
      <c r="D79" s="209">
        <f t="shared" si="28"/>
        <v>6</v>
      </c>
      <c r="E79" s="209">
        <f t="shared" si="28"/>
        <v>8</v>
      </c>
      <c r="F79" s="209">
        <v>10</v>
      </c>
      <c r="G79" s="209">
        <f t="shared" si="28"/>
        <v>6</v>
      </c>
      <c r="H79" s="209">
        <v>0</v>
      </c>
      <c r="I79" s="210"/>
      <c r="J79" s="209">
        <v>16</v>
      </c>
      <c r="K79" s="209">
        <f t="shared" si="28"/>
        <v>6</v>
      </c>
      <c r="L79" s="209">
        <f t="shared" si="28"/>
        <v>6</v>
      </c>
      <c r="M79" s="209">
        <v>0</v>
      </c>
      <c r="N79" s="209">
        <f t="shared" si="28"/>
        <v>6</v>
      </c>
      <c r="O79" s="209">
        <v>10</v>
      </c>
      <c r="P79" s="209">
        <f t="shared" si="28"/>
        <v>6</v>
      </c>
      <c r="Q79" s="210"/>
      <c r="R79" s="209">
        <f t="shared" si="28"/>
        <v>6</v>
      </c>
      <c r="S79" s="209">
        <f t="shared" si="28"/>
        <v>8</v>
      </c>
      <c r="T79" s="209">
        <v>0</v>
      </c>
      <c r="U79" s="209">
        <v>10</v>
      </c>
      <c r="V79" s="209">
        <f t="shared" si="28"/>
        <v>6</v>
      </c>
      <c r="W79" s="209">
        <f t="shared" si="28"/>
        <v>6</v>
      </c>
      <c r="X79" s="209">
        <f t="shared" si="28"/>
        <v>6</v>
      </c>
      <c r="Y79" s="210"/>
      <c r="Z79" s="209"/>
      <c r="AA79" s="202"/>
      <c r="AB79" s="155"/>
      <c r="AC79" s="202"/>
      <c r="AE79" s="202"/>
    </row>
    <row r="80" spans="1:31" s="207" customFormat="1">
      <c r="A80" s="211" t="s">
        <v>237</v>
      </c>
      <c r="B80" s="212">
        <f t="shared" ref="B80:X80" si="29">+B78*B79</f>
        <v>72</v>
      </c>
      <c r="C80" s="202">
        <f t="shared" si="29"/>
        <v>72</v>
      </c>
      <c r="D80" s="202">
        <f t="shared" si="29"/>
        <v>72</v>
      </c>
      <c r="E80" s="202">
        <f t="shared" si="29"/>
        <v>96</v>
      </c>
      <c r="F80" s="202">
        <f t="shared" si="29"/>
        <v>120</v>
      </c>
      <c r="G80" s="202">
        <f t="shared" si="29"/>
        <v>72</v>
      </c>
      <c r="H80" s="202">
        <f t="shared" si="29"/>
        <v>0</v>
      </c>
      <c r="I80" s="213"/>
      <c r="J80" s="202">
        <f t="shared" si="29"/>
        <v>192</v>
      </c>
      <c r="K80" s="202">
        <f t="shared" si="29"/>
        <v>72</v>
      </c>
      <c r="L80" s="202">
        <f t="shared" si="29"/>
        <v>72</v>
      </c>
      <c r="M80" s="202">
        <f t="shared" si="29"/>
        <v>0</v>
      </c>
      <c r="N80" s="202">
        <f t="shared" si="29"/>
        <v>72</v>
      </c>
      <c r="O80" s="202">
        <f t="shared" si="29"/>
        <v>120</v>
      </c>
      <c r="P80" s="202">
        <f t="shared" si="29"/>
        <v>72</v>
      </c>
      <c r="Q80" s="213"/>
      <c r="R80" s="202">
        <f t="shared" si="29"/>
        <v>72</v>
      </c>
      <c r="S80" s="202">
        <f t="shared" si="29"/>
        <v>96</v>
      </c>
      <c r="T80" s="202">
        <f t="shared" si="29"/>
        <v>0</v>
      </c>
      <c r="U80" s="202">
        <f t="shared" si="29"/>
        <v>120</v>
      </c>
      <c r="V80" s="202">
        <f t="shared" si="29"/>
        <v>72</v>
      </c>
      <c r="W80" s="202">
        <f t="shared" si="29"/>
        <v>72</v>
      </c>
      <c r="X80" s="202">
        <f t="shared" si="29"/>
        <v>72</v>
      </c>
      <c r="Y80" s="213"/>
      <c r="Z80" s="202"/>
      <c r="AA80" s="202"/>
      <c r="AB80" s="154"/>
      <c r="AC80" s="202"/>
      <c r="AE80" s="202"/>
    </row>
    <row r="81" spans="1:31" s="207" customFormat="1">
      <c r="A81" s="211"/>
      <c r="B81" s="212"/>
      <c r="C81" s="202"/>
      <c r="D81" s="202"/>
      <c r="E81" s="202"/>
      <c r="F81" s="202"/>
      <c r="G81" s="202"/>
      <c r="H81" s="202"/>
      <c r="I81" s="213"/>
      <c r="J81" s="202"/>
      <c r="K81" s="202"/>
      <c r="L81" s="202"/>
      <c r="M81" s="202"/>
      <c r="N81" s="202"/>
      <c r="O81" s="202"/>
      <c r="P81" s="202"/>
      <c r="Q81" s="213"/>
      <c r="R81" s="202"/>
      <c r="S81" s="202"/>
      <c r="T81" s="202"/>
      <c r="U81" s="202"/>
      <c r="V81" s="202"/>
      <c r="W81" s="202"/>
      <c r="X81" s="202"/>
      <c r="Y81" s="213"/>
      <c r="Z81" s="202"/>
      <c r="AA81" s="202"/>
      <c r="AB81" s="154"/>
      <c r="AC81" s="202"/>
      <c r="AE81" s="202"/>
    </row>
    <row r="82" spans="1:31" s="207" customFormat="1" ht="13.5" thickBot="1">
      <c r="A82" s="217" t="s">
        <v>238</v>
      </c>
      <c r="B82" s="227">
        <f t="shared" ref="B82:X82" si="30">+B75+B80</f>
        <v>136</v>
      </c>
      <c r="C82" s="228">
        <f t="shared" si="30"/>
        <v>104</v>
      </c>
      <c r="D82" s="228">
        <f t="shared" si="30"/>
        <v>136</v>
      </c>
      <c r="E82" s="228">
        <f t="shared" si="30"/>
        <v>192</v>
      </c>
      <c r="F82" s="228">
        <f t="shared" si="30"/>
        <v>300</v>
      </c>
      <c r="G82" s="228">
        <f t="shared" si="30"/>
        <v>136</v>
      </c>
      <c r="H82" s="228">
        <f t="shared" si="30"/>
        <v>0</v>
      </c>
      <c r="I82" s="229"/>
      <c r="J82" s="228">
        <f t="shared" si="30"/>
        <v>384</v>
      </c>
      <c r="K82" s="228">
        <f t="shared" si="30"/>
        <v>136</v>
      </c>
      <c r="L82" s="228">
        <f t="shared" si="30"/>
        <v>136</v>
      </c>
      <c r="M82" s="228">
        <f t="shared" si="30"/>
        <v>0</v>
      </c>
      <c r="N82" s="228">
        <f t="shared" si="30"/>
        <v>136</v>
      </c>
      <c r="O82" s="228">
        <f t="shared" si="30"/>
        <v>300</v>
      </c>
      <c r="P82" s="228">
        <f t="shared" si="30"/>
        <v>136</v>
      </c>
      <c r="Q82" s="229"/>
      <c r="R82" s="228">
        <f t="shared" si="30"/>
        <v>136</v>
      </c>
      <c r="S82" s="228">
        <f t="shared" si="30"/>
        <v>192</v>
      </c>
      <c r="T82" s="228">
        <f t="shared" si="30"/>
        <v>0</v>
      </c>
      <c r="U82" s="228">
        <f t="shared" si="30"/>
        <v>300</v>
      </c>
      <c r="V82" s="228">
        <f t="shared" si="30"/>
        <v>136</v>
      </c>
      <c r="W82" s="228">
        <f t="shared" si="30"/>
        <v>104</v>
      </c>
      <c r="X82" s="228">
        <f t="shared" si="30"/>
        <v>136</v>
      </c>
      <c r="Y82" s="229"/>
      <c r="Z82" s="387"/>
      <c r="AA82" s="221"/>
      <c r="AB82" s="155"/>
      <c r="AC82" s="185"/>
      <c r="AE82" s="185"/>
    </row>
    <row r="83" spans="1:31" s="207" customFormat="1">
      <c r="A83" s="215"/>
      <c r="B83" s="215"/>
      <c r="C83" s="185"/>
      <c r="D83" s="185"/>
      <c r="E83" s="185"/>
      <c r="F83" s="185"/>
      <c r="G83" s="185"/>
      <c r="H83" s="185"/>
      <c r="I83" s="216"/>
      <c r="J83" s="185"/>
      <c r="K83" s="185"/>
      <c r="L83" s="185"/>
      <c r="M83" s="185"/>
      <c r="N83" s="185"/>
      <c r="O83" s="185"/>
      <c r="P83" s="185"/>
      <c r="Q83" s="216"/>
      <c r="R83" s="185"/>
      <c r="S83" s="185"/>
      <c r="T83" s="185"/>
      <c r="U83" s="185"/>
      <c r="V83" s="185"/>
      <c r="W83" s="185"/>
      <c r="X83" s="185"/>
      <c r="Y83" s="185"/>
      <c r="Z83" s="185"/>
      <c r="AA83" s="185"/>
      <c r="AB83" s="155"/>
      <c r="AC83" s="185"/>
      <c r="AE83" s="185"/>
    </row>
    <row r="84" spans="1:31" s="207" customFormat="1">
      <c r="A84" s="215"/>
      <c r="B84" s="215"/>
      <c r="C84" s="185"/>
      <c r="D84" s="185"/>
      <c r="E84" s="185"/>
      <c r="F84" s="185"/>
      <c r="G84" s="185"/>
      <c r="H84" s="185"/>
      <c r="I84" s="216"/>
      <c r="J84" s="185"/>
      <c r="K84" s="185"/>
      <c r="L84" s="185"/>
      <c r="M84" s="185"/>
      <c r="N84" s="185"/>
      <c r="O84" s="185"/>
      <c r="P84" s="185"/>
      <c r="Q84" s="216"/>
      <c r="R84" s="185"/>
      <c r="S84" s="185"/>
      <c r="T84" s="185"/>
      <c r="U84" s="185"/>
      <c r="V84" s="185"/>
      <c r="W84" s="185"/>
      <c r="X84" s="185"/>
      <c r="Y84" s="185"/>
      <c r="Z84" s="185"/>
      <c r="AA84" s="185"/>
      <c r="AB84" s="155"/>
      <c r="AC84" s="185"/>
      <c r="AE84" s="185"/>
    </row>
    <row r="85" spans="1:31">
      <c r="A85" s="198" t="s">
        <v>312</v>
      </c>
      <c r="B85" s="199"/>
      <c r="C85" s="200"/>
      <c r="D85" s="200"/>
      <c r="E85" s="200"/>
      <c r="F85" s="200"/>
      <c r="G85" s="200"/>
      <c r="H85" s="200"/>
      <c r="I85" s="201"/>
      <c r="J85" s="200"/>
      <c r="K85" s="200"/>
      <c r="L85" s="200"/>
      <c r="M85" s="200"/>
      <c r="N85" s="200"/>
      <c r="O85" s="200"/>
      <c r="P85" s="200"/>
      <c r="Q85" s="201"/>
      <c r="R85" s="200"/>
      <c r="S85" s="200"/>
      <c r="T85" s="200"/>
      <c r="U85" s="200"/>
      <c r="V85" s="200"/>
      <c r="W85" s="200"/>
      <c r="X85" s="200"/>
      <c r="Y85" s="200"/>
      <c r="Z85" s="200"/>
      <c r="AA85" s="202"/>
      <c r="AB85" s="155"/>
      <c r="AC85" s="202"/>
      <c r="AE85" s="202"/>
    </row>
    <row r="86" spans="1:31" s="207" customFormat="1">
      <c r="A86" s="203" t="s">
        <v>249</v>
      </c>
      <c r="B86" s="204">
        <v>10</v>
      </c>
      <c r="C86" s="205">
        <v>10</v>
      </c>
      <c r="D86" s="205">
        <v>10</v>
      </c>
      <c r="E86" s="205">
        <v>10</v>
      </c>
      <c r="F86" s="205">
        <v>10</v>
      </c>
      <c r="G86" s="205">
        <v>10</v>
      </c>
      <c r="H86" s="205">
        <v>10</v>
      </c>
      <c r="I86" s="206"/>
      <c r="J86" s="205">
        <v>10</v>
      </c>
      <c r="K86" s="205">
        <v>10</v>
      </c>
      <c r="L86" s="205">
        <v>10</v>
      </c>
      <c r="M86" s="205">
        <v>0</v>
      </c>
      <c r="N86" s="205">
        <v>10</v>
      </c>
      <c r="O86" s="205">
        <v>10</v>
      </c>
      <c r="P86" s="205">
        <v>10</v>
      </c>
      <c r="Q86" s="206"/>
      <c r="R86" s="205">
        <v>10</v>
      </c>
      <c r="S86" s="205">
        <v>10</v>
      </c>
      <c r="T86" s="205">
        <v>10</v>
      </c>
      <c r="U86" s="205">
        <v>10</v>
      </c>
      <c r="V86" s="205">
        <v>10</v>
      </c>
      <c r="W86" s="205">
        <v>10</v>
      </c>
      <c r="X86" s="205">
        <v>10</v>
      </c>
      <c r="Y86" s="205"/>
      <c r="Z86" s="205"/>
      <c r="AA86" s="202"/>
      <c r="AB86" s="155"/>
      <c r="AC86" s="202"/>
      <c r="AE86" s="202"/>
    </row>
    <row r="87" spans="1:31" s="207" customFormat="1">
      <c r="A87" s="203" t="s">
        <v>234</v>
      </c>
      <c r="B87" s="208">
        <v>12.5</v>
      </c>
      <c r="C87" s="209">
        <v>20</v>
      </c>
      <c r="D87" s="209">
        <v>20</v>
      </c>
      <c r="E87" s="209">
        <v>10</v>
      </c>
      <c r="F87" s="209">
        <v>10</v>
      </c>
      <c r="G87" s="209">
        <v>10</v>
      </c>
      <c r="H87" s="209">
        <v>10</v>
      </c>
      <c r="I87" s="210"/>
      <c r="J87" s="209">
        <v>10</v>
      </c>
      <c r="K87" s="209">
        <v>20</v>
      </c>
      <c r="L87" s="209">
        <v>13</v>
      </c>
      <c r="M87" s="209">
        <v>0</v>
      </c>
      <c r="N87" s="209">
        <v>10</v>
      </c>
      <c r="O87" s="209">
        <v>10</v>
      </c>
      <c r="P87" s="209">
        <v>10</v>
      </c>
      <c r="Q87" s="210"/>
      <c r="R87" s="209">
        <v>10</v>
      </c>
      <c r="S87" s="209">
        <v>10</v>
      </c>
      <c r="T87" s="209">
        <v>10</v>
      </c>
      <c r="U87" s="209">
        <v>10</v>
      </c>
      <c r="V87" s="209">
        <v>10</v>
      </c>
      <c r="W87" s="209">
        <v>10</v>
      </c>
      <c r="X87" s="209">
        <v>10</v>
      </c>
      <c r="Y87" s="209"/>
      <c r="Z87" s="209"/>
      <c r="AA87" s="218"/>
      <c r="AB87" s="155"/>
      <c r="AC87" s="202"/>
      <c r="AE87" s="202"/>
    </row>
    <row r="88" spans="1:31" s="207" customFormat="1" ht="14.25" customHeight="1">
      <c r="A88" s="182" t="s">
        <v>250</v>
      </c>
      <c r="B88" s="182">
        <v>2</v>
      </c>
      <c r="C88" s="183">
        <v>2</v>
      </c>
      <c r="D88" s="183">
        <v>2</v>
      </c>
      <c r="E88" s="183">
        <v>2</v>
      </c>
      <c r="F88" s="183">
        <v>2</v>
      </c>
      <c r="G88" s="183">
        <v>2</v>
      </c>
      <c r="H88" s="183">
        <v>2</v>
      </c>
      <c r="I88" s="184"/>
      <c r="J88" s="183">
        <v>2</v>
      </c>
      <c r="K88" s="183">
        <v>2</v>
      </c>
      <c r="L88" s="183">
        <v>2</v>
      </c>
      <c r="M88" s="183">
        <v>0</v>
      </c>
      <c r="N88" s="183">
        <v>2</v>
      </c>
      <c r="O88" s="183">
        <v>2</v>
      </c>
      <c r="P88" s="183">
        <v>2</v>
      </c>
      <c r="Q88" s="184"/>
      <c r="R88" s="183">
        <v>2</v>
      </c>
      <c r="S88" s="183">
        <v>2</v>
      </c>
      <c r="T88" s="183">
        <v>2</v>
      </c>
      <c r="U88" s="183">
        <v>2</v>
      </c>
      <c r="V88" s="183">
        <v>2</v>
      </c>
      <c r="W88" s="183">
        <v>2</v>
      </c>
      <c r="X88" s="183">
        <v>2</v>
      </c>
      <c r="Y88" s="183"/>
      <c r="Z88" s="183"/>
      <c r="AA88" s="185"/>
      <c r="AB88" s="155"/>
      <c r="AC88" s="185"/>
      <c r="AE88" s="185"/>
    </row>
    <row r="89" spans="1:31" s="207" customFormat="1">
      <c r="A89" s="211" t="s">
        <v>235</v>
      </c>
      <c r="B89" s="212">
        <f t="shared" ref="B89:X89" si="31">+B86*B87*B88</f>
        <v>250</v>
      </c>
      <c r="C89" s="202">
        <f t="shared" si="31"/>
        <v>400</v>
      </c>
      <c r="D89" s="202">
        <f t="shared" si="31"/>
        <v>400</v>
      </c>
      <c r="E89" s="202">
        <f t="shared" si="31"/>
        <v>200</v>
      </c>
      <c r="F89" s="202">
        <f t="shared" si="31"/>
        <v>200</v>
      </c>
      <c r="G89" s="202">
        <f t="shared" si="31"/>
        <v>200</v>
      </c>
      <c r="H89" s="202">
        <f t="shared" si="31"/>
        <v>200</v>
      </c>
      <c r="I89" s="213"/>
      <c r="J89" s="202">
        <f t="shared" si="31"/>
        <v>200</v>
      </c>
      <c r="K89" s="202">
        <f t="shared" si="31"/>
        <v>400</v>
      </c>
      <c r="L89" s="202">
        <f t="shared" si="31"/>
        <v>260</v>
      </c>
      <c r="M89" s="202">
        <f t="shared" si="31"/>
        <v>0</v>
      </c>
      <c r="N89" s="202">
        <f t="shared" si="31"/>
        <v>200</v>
      </c>
      <c r="O89" s="202">
        <f t="shared" si="31"/>
        <v>200</v>
      </c>
      <c r="P89" s="202">
        <f t="shared" si="31"/>
        <v>200</v>
      </c>
      <c r="Q89" s="213"/>
      <c r="R89" s="202">
        <f t="shared" si="31"/>
        <v>200</v>
      </c>
      <c r="S89" s="202">
        <f t="shared" si="31"/>
        <v>200</v>
      </c>
      <c r="T89" s="202">
        <f t="shared" si="31"/>
        <v>200</v>
      </c>
      <c r="U89" s="202">
        <f t="shared" si="31"/>
        <v>200</v>
      </c>
      <c r="V89" s="202">
        <f t="shared" si="31"/>
        <v>200</v>
      </c>
      <c r="W89" s="202">
        <f t="shared" si="31"/>
        <v>200</v>
      </c>
      <c r="X89" s="202">
        <f t="shared" si="31"/>
        <v>200</v>
      </c>
      <c r="Y89" s="202"/>
      <c r="Z89" s="202"/>
      <c r="AA89" s="202"/>
      <c r="AB89" s="154"/>
      <c r="AC89" s="202"/>
      <c r="AE89" s="202"/>
    </row>
    <row r="90" spans="1:31" s="207" customFormat="1">
      <c r="A90" s="214"/>
      <c r="B90" s="215"/>
      <c r="C90" s="185"/>
      <c r="D90" s="185"/>
      <c r="E90" s="185"/>
      <c r="F90" s="185"/>
      <c r="G90" s="185"/>
      <c r="H90" s="185"/>
      <c r="I90" s="216"/>
      <c r="J90" s="185"/>
      <c r="K90" s="185"/>
      <c r="L90" s="185"/>
      <c r="M90" s="185"/>
      <c r="N90" s="185"/>
      <c r="O90" s="185"/>
      <c r="P90" s="185"/>
      <c r="Q90" s="216"/>
      <c r="R90" s="185"/>
      <c r="S90" s="185"/>
      <c r="T90" s="185"/>
      <c r="U90" s="185"/>
      <c r="V90" s="185"/>
      <c r="W90" s="185"/>
      <c r="X90" s="185"/>
      <c r="Y90" s="185"/>
      <c r="Z90" s="185"/>
      <c r="AA90" s="185"/>
      <c r="AB90" s="155"/>
      <c r="AC90" s="185"/>
      <c r="AE90" s="185"/>
    </row>
    <row r="91" spans="1:31" s="207" customFormat="1" ht="13.5" thickBot="1">
      <c r="A91" s="217" t="s">
        <v>313</v>
      </c>
      <c r="B91" s="227">
        <f t="shared" ref="B91:X91" si="32">+B89</f>
        <v>250</v>
      </c>
      <c r="C91" s="228">
        <f t="shared" si="32"/>
        <v>400</v>
      </c>
      <c r="D91" s="228">
        <f t="shared" si="32"/>
        <v>400</v>
      </c>
      <c r="E91" s="228">
        <f t="shared" si="32"/>
        <v>200</v>
      </c>
      <c r="F91" s="228">
        <f t="shared" si="32"/>
        <v>200</v>
      </c>
      <c r="G91" s="228">
        <f t="shared" si="32"/>
        <v>200</v>
      </c>
      <c r="H91" s="228">
        <f t="shared" si="32"/>
        <v>200</v>
      </c>
      <c r="I91" s="229"/>
      <c r="J91" s="228">
        <f t="shared" si="32"/>
        <v>200</v>
      </c>
      <c r="K91" s="228">
        <f t="shared" si="32"/>
        <v>400</v>
      </c>
      <c r="L91" s="228">
        <f t="shared" si="32"/>
        <v>260</v>
      </c>
      <c r="M91" s="228">
        <f t="shared" si="32"/>
        <v>0</v>
      </c>
      <c r="N91" s="228">
        <f t="shared" si="32"/>
        <v>200</v>
      </c>
      <c r="O91" s="228">
        <f t="shared" si="32"/>
        <v>200</v>
      </c>
      <c r="P91" s="228">
        <f t="shared" si="32"/>
        <v>200</v>
      </c>
      <c r="Q91" s="229"/>
      <c r="R91" s="228">
        <f t="shared" si="32"/>
        <v>200</v>
      </c>
      <c r="S91" s="228">
        <f t="shared" si="32"/>
        <v>200</v>
      </c>
      <c r="T91" s="228">
        <f t="shared" si="32"/>
        <v>200</v>
      </c>
      <c r="U91" s="228">
        <f t="shared" si="32"/>
        <v>200</v>
      </c>
      <c r="V91" s="228">
        <f t="shared" si="32"/>
        <v>200</v>
      </c>
      <c r="W91" s="228">
        <f t="shared" si="32"/>
        <v>200</v>
      </c>
      <c r="X91" s="228">
        <f t="shared" si="32"/>
        <v>200</v>
      </c>
      <c r="Y91" s="228"/>
      <c r="Z91" s="387"/>
      <c r="AA91" s="221"/>
      <c r="AB91" s="155"/>
      <c r="AC91" s="185"/>
      <c r="AE91" s="185"/>
    </row>
    <row r="92" spans="1:31" s="207" customFormat="1">
      <c r="A92" s="219"/>
      <c r="B92" s="220"/>
      <c r="C92" s="221"/>
      <c r="D92" s="221"/>
      <c r="E92" s="221"/>
      <c r="F92" s="221"/>
      <c r="G92" s="221"/>
      <c r="H92" s="221"/>
      <c r="I92" s="222"/>
      <c r="J92" s="221"/>
      <c r="K92" s="221"/>
      <c r="L92" s="221"/>
      <c r="M92" s="221"/>
      <c r="N92" s="221"/>
      <c r="O92" s="221"/>
      <c r="P92" s="221"/>
      <c r="Q92" s="222"/>
      <c r="R92" s="221"/>
      <c r="S92" s="221"/>
      <c r="T92" s="221"/>
      <c r="U92" s="221"/>
      <c r="V92" s="221"/>
      <c r="W92" s="221"/>
      <c r="X92" s="221"/>
      <c r="Y92" s="221"/>
      <c r="Z92" s="221"/>
      <c r="AA92" s="221"/>
      <c r="AB92" s="154"/>
      <c r="AC92" s="185"/>
      <c r="AE92" s="185"/>
    </row>
    <row r="93" spans="1:31" s="207" customFormat="1">
      <c r="A93" s="219" t="s">
        <v>215</v>
      </c>
      <c r="B93" s="220"/>
      <c r="C93" s="221"/>
      <c r="D93" s="221"/>
      <c r="E93" s="221"/>
      <c r="F93" s="221"/>
      <c r="G93" s="221"/>
      <c r="H93" s="221">
        <v>2100</v>
      </c>
      <c r="I93" s="222"/>
      <c r="J93" s="221"/>
      <c r="K93" s="221"/>
      <c r="L93" s="221"/>
      <c r="M93" s="221"/>
      <c r="N93" s="221"/>
      <c r="O93" s="221"/>
      <c r="P93" s="221">
        <v>1800</v>
      </c>
      <c r="Q93" s="222"/>
      <c r="R93" s="221"/>
      <c r="S93" s="221"/>
      <c r="T93" s="221"/>
      <c r="U93" s="221"/>
      <c r="V93" s="221"/>
      <c r="W93" s="221"/>
      <c r="X93" s="221"/>
      <c r="Y93" s="221"/>
      <c r="Z93" s="221"/>
      <c r="AA93" s="221"/>
      <c r="AB93" s="154"/>
      <c r="AC93" s="185"/>
      <c r="AE93" s="185"/>
    </row>
    <row r="94" spans="1:31" s="207" customFormat="1">
      <c r="A94" s="223" t="s">
        <v>314</v>
      </c>
      <c r="B94" s="224">
        <v>0.5</v>
      </c>
      <c r="C94" s="225">
        <v>0.5</v>
      </c>
      <c r="D94" s="225">
        <v>0.5</v>
      </c>
      <c r="E94" s="225">
        <v>0.5</v>
      </c>
      <c r="F94" s="225">
        <v>0.5</v>
      </c>
      <c r="G94" s="225">
        <v>0.5</v>
      </c>
      <c r="H94" s="225">
        <v>0.5</v>
      </c>
      <c r="I94" s="226"/>
      <c r="J94" s="225">
        <v>0.5</v>
      </c>
      <c r="K94" s="225">
        <v>0.5</v>
      </c>
      <c r="L94" s="225">
        <v>0.5</v>
      </c>
      <c r="M94" s="232">
        <v>0</v>
      </c>
      <c r="N94" s="225">
        <v>0.5</v>
      </c>
      <c r="O94" s="225">
        <v>0.5</v>
      </c>
      <c r="P94" s="225">
        <v>0.5</v>
      </c>
      <c r="Q94" s="226"/>
      <c r="R94" s="225">
        <v>0.5</v>
      </c>
      <c r="S94" s="225">
        <v>0.5</v>
      </c>
      <c r="T94" s="225">
        <v>0.5</v>
      </c>
      <c r="U94" s="225">
        <v>0.5</v>
      </c>
      <c r="V94" s="225">
        <v>0.5</v>
      </c>
      <c r="W94" s="225">
        <v>0.5</v>
      </c>
      <c r="X94" s="225">
        <v>0.5</v>
      </c>
      <c r="Y94" s="225"/>
      <c r="Z94" s="225"/>
      <c r="AA94" s="221"/>
      <c r="AB94" s="154"/>
      <c r="AC94" s="185"/>
      <c r="AE94" s="185"/>
    </row>
    <row r="95" spans="1:31" s="207" customFormat="1">
      <c r="A95" s="223" t="s">
        <v>233</v>
      </c>
      <c r="B95" s="220">
        <v>200</v>
      </c>
      <c r="C95" s="221">
        <v>200</v>
      </c>
      <c r="D95" s="221">
        <v>200</v>
      </c>
      <c r="E95" s="221">
        <v>200</v>
      </c>
      <c r="F95" s="221">
        <v>200</v>
      </c>
      <c r="G95" s="221">
        <v>200</v>
      </c>
      <c r="H95" s="221">
        <v>200</v>
      </c>
      <c r="I95" s="222"/>
      <c r="J95" s="221">
        <v>200</v>
      </c>
      <c r="K95" s="221">
        <v>200</v>
      </c>
      <c r="L95" s="221">
        <v>200</v>
      </c>
      <c r="M95" s="232">
        <v>0</v>
      </c>
      <c r="N95" s="221">
        <v>200</v>
      </c>
      <c r="O95" s="221">
        <v>200</v>
      </c>
      <c r="P95" s="221">
        <v>200</v>
      </c>
      <c r="Q95" s="222"/>
      <c r="R95" s="221">
        <v>200</v>
      </c>
      <c r="S95" s="221">
        <v>200</v>
      </c>
      <c r="T95" s="221">
        <v>200</v>
      </c>
      <c r="U95" s="221">
        <v>200</v>
      </c>
      <c r="V95" s="221">
        <v>200</v>
      </c>
      <c r="W95" s="221">
        <v>200</v>
      </c>
      <c r="X95" s="221">
        <v>200</v>
      </c>
      <c r="Y95" s="221"/>
      <c r="Z95" s="221"/>
      <c r="AA95" s="221"/>
      <c r="AB95" s="154"/>
      <c r="AC95" s="185"/>
      <c r="AE95" s="185"/>
    </row>
    <row r="96" spans="1:31" s="207" customFormat="1" ht="13.5" thickBot="1">
      <c r="A96" s="217" t="s">
        <v>315</v>
      </c>
      <c r="B96" s="227">
        <f t="shared" ref="B96:X96" si="33">+B94*B95</f>
        <v>100</v>
      </c>
      <c r="C96" s="228">
        <f t="shared" si="33"/>
        <v>100</v>
      </c>
      <c r="D96" s="228">
        <f t="shared" si="33"/>
        <v>100</v>
      </c>
      <c r="E96" s="228">
        <f t="shared" si="33"/>
        <v>100</v>
      </c>
      <c r="F96" s="228">
        <f t="shared" si="33"/>
        <v>100</v>
      </c>
      <c r="G96" s="228">
        <f t="shared" si="33"/>
        <v>100</v>
      </c>
      <c r="H96" s="228">
        <f t="shared" si="33"/>
        <v>100</v>
      </c>
      <c r="I96" s="229"/>
      <c r="J96" s="228">
        <f t="shared" si="33"/>
        <v>100</v>
      </c>
      <c r="K96" s="228">
        <f t="shared" si="33"/>
        <v>100</v>
      </c>
      <c r="L96" s="228">
        <f t="shared" si="33"/>
        <v>100</v>
      </c>
      <c r="M96" s="228">
        <f t="shared" si="33"/>
        <v>0</v>
      </c>
      <c r="N96" s="228">
        <f t="shared" si="33"/>
        <v>100</v>
      </c>
      <c r="O96" s="228">
        <f t="shared" si="33"/>
        <v>100</v>
      </c>
      <c r="P96" s="228">
        <f t="shared" si="33"/>
        <v>100</v>
      </c>
      <c r="Q96" s="229"/>
      <c r="R96" s="228">
        <f t="shared" si="33"/>
        <v>100</v>
      </c>
      <c r="S96" s="228">
        <f t="shared" si="33"/>
        <v>100</v>
      </c>
      <c r="T96" s="228">
        <f t="shared" si="33"/>
        <v>100</v>
      </c>
      <c r="U96" s="228">
        <f t="shared" si="33"/>
        <v>100</v>
      </c>
      <c r="V96" s="228">
        <f t="shared" si="33"/>
        <v>100</v>
      </c>
      <c r="W96" s="228">
        <f t="shared" si="33"/>
        <v>100</v>
      </c>
      <c r="X96" s="228">
        <f t="shared" si="33"/>
        <v>100</v>
      </c>
      <c r="Y96" s="228"/>
      <c r="Z96" s="387"/>
      <c r="AA96" s="221"/>
      <c r="AB96" s="155"/>
      <c r="AC96" s="185"/>
      <c r="AE96" s="185"/>
    </row>
    <row r="97" spans="1:31" s="207" customFormat="1">
      <c r="A97" s="219"/>
      <c r="B97" s="220"/>
      <c r="C97" s="221"/>
      <c r="D97" s="221"/>
      <c r="E97" s="221"/>
      <c r="F97" s="221"/>
      <c r="G97" s="221"/>
      <c r="H97" s="221"/>
      <c r="I97" s="222"/>
      <c r="J97" s="221"/>
      <c r="K97" s="221"/>
      <c r="L97" s="221"/>
      <c r="M97" s="221"/>
      <c r="N97" s="221"/>
      <c r="O97" s="221"/>
      <c r="P97" s="221"/>
      <c r="Q97" s="222"/>
      <c r="R97" s="221"/>
      <c r="S97" s="221"/>
      <c r="T97" s="221"/>
      <c r="U97" s="221"/>
      <c r="V97" s="221"/>
      <c r="W97" s="221"/>
      <c r="X97" s="221"/>
      <c r="Y97" s="221"/>
      <c r="Z97" s="221"/>
      <c r="AA97" s="221"/>
      <c r="AB97" s="154"/>
      <c r="AC97" s="185"/>
      <c r="AE97" s="185"/>
    </row>
    <row r="98" spans="1:31" s="207" customFormat="1">
      <c r="A98" s="219"/>
      <c r="B98" s="220"/>
      <c r="C98" s="221"/>
      <c r="D98" s="221"/>
      <c r="E98" s="221"/>
      <c r="F98" s="221"/>
      <c r="G98" s="221"/>
      <c r="H98" s="221"/>
      <c r="I98" s="222"/>
      <c r="J98" s="221"/>
      <c r="K98" s="221"/>
      <c r="L98" s="221"/>
      <c r="M98" s="221"/>
      <c r="N98" s="221"/>
      <c r="O98" s="221"/>
      <c r="P98" s="221"/>
      <c r="Q98" s="222"/>
      <c r="R98" s="221"/>
      <c r="S98" s="221"/>
      <c r="T98" s="221"/>
      <c r="U98" s="221"/>
      <c r="V98" s="221"/>
      <c r="W98" s="221"/>
      <c r="X98" s="221"/>
      <c r="Y98" s="221"/>
      <c r="Z98" s="221"/>
      <c r="AA98" s="221"/>
      <c r="AB98" s="154"/>
      <c r="AC98" s="185"/>
      <c r="AE98" s="185"/>
    </row>
    <row r="99" spans="1:31" s="207" customFormat="1">
      <c r="A99" s="219" t="s">
        <v>217</v>
      </c>
      <c r="B99" s="220"/>
      <c r="C99" s="221"/>
      <c r="D99" s="221"/>
      <c r="E99" s="221"/>
      <c r="F99" s="221"/>
      <c r="G99" s="221"/>
      <c r="H99" s="221"/>
      <c r="I99" s="222"/>
      <c r="J99" s="221"/>
      <c r="K99" s="221"/>
      <c r="L99" s="221"/>
      <c r="M99" s="221"/>
      <c r="N99" s="221"/>
      <c r="O99" s="221"/>
      <c r="P99" s="221"/>
      <c r="Q99" s="222"/>
      <c r="R99" s="221"/>
      <c r="S99" s="221"/>
      <c r="T99" s="221"/>
      <c r="U99" s="221"/>
      <c r="V99" s="221"/>
      <c r="W99" s="221"/>
      <c r="X99" s="221"/>
      <c r="Y99" s="221"/>
      <c r="Z99" s="221"/>
      <c r="AA99" s="221"/>
      <c r="AB99" s="154"/>
      <c r="AC99" s="185"/>
      <c r="AE99" s="185"/>
    </row>
    <row r="100" spans="1:31" s="207" customFormat="1">
      <c r="A100" s="223" t="s">
        <v>314</v>
      </c>
      <c r="B100" s="224">
        <v>0.5</v>
      </c>
      <c r="C100" s="225">
        <v>0.5</v>
      </c>
      <c r="D100" s="225">
        <v>0.5</v>
      </c>
      <c r="E100" s="225">
        <v>0.5</v>
      </c>
      <c r="F100" s="225">
        <v>0.5</v>
      </c>
      <c r="G100" s="225">
        <v>0.5</v>
      </c>
      <c r="H100" s="225">
        <v>0.5</v>
      </c>
      <c r="I100" s="226"/>
      <c r="J100" s="225">
        <v>0.5</v>
      </c>
      <c r="K100" s="225">
        <v>0.5</v>
      </c>
      <c r="L100" s="225">
        <v>0.5</v>
      </c>
      <c r="M100" s="232">
        <v>0</v>
      </c>
      <c r="N100" s="225">
        <v>0.5</v>
      </c>
      <c r="O100" s="225">
        <v>0.5</v>
      </c>
      <c r="P100" s="225">
        <v>0.5</v>
      </c>
      <c r="Q100" s="226"/>
      <c r="R100" s="225">
        <v>0.5</v>
      </c>
      <c r="S100" s="225">
        <v>0.5</v>
      </c>
      <c r="T100" s="225">
        <v>0.5</v>
      </c>
      <c r="U100" s="225">
        <v>0.5</v>
      </c>
      <c r="V100" s="225">
        <v>0.5</v>
      </c>
      <c r="W100" s="225">
        <v>0.5</v>
      </c>
      <c r="X100" s="225">
        <v>0.5</v>
      </c>
      <c r="Y100" s="225"/>
      <c r="Z100" s="225"/>
      <c r="AA100" s="221"/>
      <c r="AB100" s="154"/>
      <c r="AC100" s="185"/>
      <c r="AE100" s="185"/>
    </row>
    <row r="101" spans="1:31" s="207" customFormat="1">
      <c r="A101" s="223" t="s">
        <v>233</v>
      </c>
      <c r="B101" s="220">
        <v>200</v>
      </c>
      <c r="C101" s="221">
        <v>200</v>
      </c>
      <c r="D101" s="221">
        <v>200</v>
      </c>
      <c r="E101" s="221">
        <v>200</v>
      </c>
      <c r="F101" s="221">
        <v>200</v>
      </c>
      <c r="G101" s="221">
        <v>200</v>
      </c>
      <c r="H101" s="221">
        <v>200</v>
      </c>
      <c r="I101" s="222"/>
      <c r="J101" s="221">
        <v>200</v>
      </c>
      <c r="K101" s="221">
        <v>200</v>
      </c>
      <c r="L101" s="221">
        <v>200</v>
      </c>
      <c r="M101" s="232">
        <v>0</v>
      </c>
      <c r="N101" s="221">
        <v>200</v>
      </c>
      <c r="O101" s="221">
        <v>200</v>
      </c>
      <c r="P101" s="221">
        <v>200</v>
      </c>
      <c r="Q101" s="222"/>
      <c r="R101" s="221">
        <v>200</v>
      </c>
      <c r="S101" s="221">
        <v>200</v>
      </c>
      <c r="T101" s="221">
        <v>200</v>
      </c>
      <c r="U101" s="221">
        <v>200</v>
      </c>
      <c r="V101" s="221">
        <v>200</v>
      </c>
      <c r="W101" s="221">
        <v>200</v>
      </c>
      <c r="X101" s="221">
        <v>200</v>
      </c>
      <c r="Y101" s="221"/>
      <c r="Z101" s="221"/>
      <c r="AA101" s="221"/>
      <c r="AB101" s="154"/>
      <c r="AC101" s="185"/>
      <c r="AE101" s="185"/>
    </row>
    <row r="102" spans="1:31" s="207" customFormat="1" ht="13.5" thickBot="1">
      <c r="A102" s="217" t="s">
        <v>315</v>
      </c>
      <c r="B102" s="227">
        <f t="shared" ref="B102:X102" si="34">+B100*B101</f>
        <v>100</v>
      </c>
      <c r="C102" s="228">
        <f t="shared" si="34"/>
        <v>100</v>
      </c>
      <c r="D102" s="228">
        <f t="shared" si="34"/>
        <v>100</v>
      </c>
      <c r="E102" s="228">
        <f t="shared" si="34"/>
        <v>100</v>
      </c>
      <c r="F102" s="228">
        <f t="shared" si="34"/>
        <v>100</v>
      </c>
      <c r="G102" s="228">
        <f t="shared" si="34"/>
        <v>100</v>
      </c>
      <c r="H102" s="228">
        <f t="shared" si="34"/>
        <v>100</v>
      </c>
      <c r="I102" s="229"/>
      <c r="J102" s="228">
        <f t="shared" si="34"/>
        <v>100</v>
      </c>
      <c r="K102" s="228">
        <f t="shared" si="34"/>
        <v>100</v>
      </c>
      <c r="L102" s="228">
        <f t="shared" si="34"/>
        <v>100</v>
      </c>
      <c r="M102" s="228">
        <f t="shared" si="34"/>
        <v>0</v>
      </c>
      <c r="N102" s="228">
        <f t="shared" si="34"/>
        <v>100</v>
      </c>
      <c r="O102" s="228">
        <f t="shared" si="34"/>
        <v>100</v>
      </c>
      <c r="P102" s="228">
        <f t="shared" si="34"/>
        <v>100</v>
      </c>
      <c r="Q102" s="229"/>
      <c r="R102" s="228">
        <f t="shared" si="34"/>
        <v>100</v>
      </c>
      <c r="S102" s="228">
        <f t="shared" si="34"/>
        <v>100</v>
      </c>
      <c r="T102" s="228">
        <f t="shared" si="34"/>
        <v>100</v>
      </c>
      <c r="U102" s="228">
        <f t="shared" si="34"/>
        <v>100</v>
      </c>
      <c r="V102" s="228">
        <f t="shared" si="34"/>
        <v>100</v>
      </c>
      <c r="W102" s="228">
        <f t="shared" si="34"/>
        <v>100</v>
      </c>
      <c r="X102" s="228">
        <f t="shared" si="34"/>
        <v>100</v>
      </c>
      <c r="Y102" s="228"/>
      <c r="Z102" s="387"/>
      <c r="AA102" s="221"/>
      <c r="AB102" s="155"/>
      <c r="AC102" s="185"/>
      <c r="AE102" s="185"/>
    </row>
    <row r="103" spans="1:31" s="207" customFormat="1">
      <c r="A103" s="65"/>
      <c r="B103" s="230"/>
      <c r="C103" s="231"/>
      <c r="D103" s="231"/>
      <c r="E103" s="231"/>
      <c r="F103" s="231"/>
      <c r="G103" s="231"/>
      <c r="H103" s="232"/>
      <c r="I103" s="236"/>
      <c r="J103" s="232"/>
      <c r="K103" s="232"/>
      <c r="L103" s="232"/>
      <c r="M103" s="232"/>
      <c r="N103" s="232"/>
      <c r="O103" s="232"/>
      <c r="P103" s="232"/>
      <c r="Q103" s="236"/>
      <c r="R103" s="232"/>
      <c r="S103" s="232"/>
      <c r="T103" s="232"/>
      <c r="U103" s="232"/>
      <c r="V103" s="232"/>
      <c r="W103" s="232"/>
      <c r="X103" s="232"/>
      <c r="Y103" s="232"/>
      <c r="Z103" s="232"/>
      <c r="AA103" s="232"/>
      <c r="AB103" s="65"/>
      <c r="AC103" s="233"/>
      <c r="AE103" s="233"/>
    </row>
    <row r="104" spans="1:31" hidden="1">
      <c r="A104" s="234" t="s">
        <v>253</v>
      </c>
      <c r="B104" s="235"/>
      <c r="C104" s="232"/>
      <c r="D104" s="232"/>
      <c r="E104" s="232"/>
      <c r="F104" s="232"/>
      <c r="G104" s="232"/>
      <c r="H104" s="232"/>
      <c r="I104" s="236"/>
      <c r="J104" s="232"/>
      <c r="K104" s="232"/>
      <c r="L104" s="232"/>
      <c r="M104" s="232"/>
      <c r="N104" s="232"/>
      <c r="O104" s="232"/>
      <c r="P104" s="232"/>
      <c r="Q104" s="236"/>
      <c r="R104" s="232"/>
      <c r="S104" s="232"/>
      <c r="T104" s="232"/>
      <c r="U104" s="232"/>
      <c r="V104" s="232"/>
      <c r="W104" s="232"/>
      <c r="X104" s="232"/>
      <c r="Y104" s="232"/>
      <c r="Z104" s="232"/>
      <c r="AA104" s="232"/>
    </row>
    <row r="105" spans="1:31" hidden="1">
      <c r="A105" s="65" t="s">
        <v>254</v>
      </c>
      <c r="B105" s="238">
        <v>136</v>
      </c>
      <c r="C105" s="239">
        <v>70</v>
      </c>
      <c r="D105" s="239">
        <v>40</v>
      </c>
      <c r="E105" s="239">
        <v>50</v>
      </c>
      <c r="F105" s="232">
        <v>0</v>
      </c>
      <c r="G105" s="232">
        <v>100</v>
      </c>
      <c r="H105" s="239">
        <v>0</v>
      </c>
      <c r="I105" s="240"/>
      <c r="J105" s="239">
        <v>50</v>
      </c>
      <c r="K105" s="239">
        <v>80</v>
      </c>
      <c r="L105" s="239">
        <v>240</v>
      </c>
      <c r="M105" s="232">
        <v>0</v>
      </c>
      <c r="N105" s="232">
        <v>100</v>
      </c>
      <c r="O105" s="232">
        <v>0</v>
      </c>
      <c r="P105" s="232">
        <v>100</v>
      </c>
      <c r="Q105" s="236"/>
      <c r="R105" s="239">
        <v>80</v>
      </c>
      <c r="S105" s="239">
        <v>50</v>
      </c>
      <c r="T105" s="232">
        <v>0</v>
      </c>
      <c r="U105" s="232">
        <v>0</v>
      </c>
      <c r="V105" s="232">
        <v>100</v>
      </c>
      <c r="W105" s="232">
        <v>200</v>
      </c>
      <c r="X105" s="239">
        <v>70</v>
      </c>
      <c r="Y105" s="239"/>
      <c r="Z105" s="239"/>
      <c r="AA105" s="232"/>
    </row>
    <row r="106" spans="1:31" hidden="1">
      <c r="A106" s="65" t="s">
        <v>255</v>
      </c>
      <c r="B106" s="238">
        <v>260</v>
      </c>
      <c r="C106" s="239">
        <v>100</v>
      </c>
      <c r="D106" s="239">
        <v>0</v>
      </c>
      <c r="E106" s="239">
        <v>0</v>
      </c>
      <c r="F106" s="232">
        <v>0</v>
      </c>
      <c r="G106" s="232">
        <v>100</v>
      </c>
      <c r="H106" s="239">
        <v>100</v>
      </c>
      <c r="I106" s="240"/>
      <c r="J106" s="232">
        <v>0</v>
      </c>
      <c r="K106" s="232">
        <v>0</v>
      </c>
      <c r="L106" s="239">
        <v>260</v>
      </c>
      <c r="M106" s="239">
        <v>100</v>
      </c>
      <c r="N106" s="232">
        <v>0</v>
      </c>
      <c r="O106" s="232">
        <v>0</v>
      </c>
      <c r="P106" s="232">
        <v>100</v>
      </c>
      <c r="Q106" s="236"/>
      <c r="R106" s="232">
        <v>0</v>
      </c>
      <c r="S106" s="239">
        <v>0</v>
      </c>
      <c r="T106" s="239">
        <v>100</v>
      </c>
      <c r="U106" s="232">
        <v>0</v>
      </c>
      <c r="V106" s="232">
        <v>100</v>
      </c>
      <c r="W106" s="232">
        <v>0</v>
      </c>
      <c r="X106" s="239">
        <v>0</v>
      </c>
      <c r="Y106" s="239"/>
      <c r="Z106" s="239"/>
      <c r="AA106" s="232"/>
    </row>
    <row r="107" spans="1:31" hidden="1">
      <c r="A107" s="65" t="s">
        <v>256</v>
      </c>
      <c r="B107" s="235">
        <v>0</v>
      </c>
      <c r="C107" s="232">
        <v>0</v>
      </c>
      <c r="D107" s="232">
        <v>0</v>
      </c>
      <c r="E107" s="232">
        <v>0</v>
      </c>
      <c r="F107" s="232">
        <v>0</v>
      </c>
      <c r="G107" s="232">
        <v>0</v>
      </c>
      <c r="H107" s="232">
        <v>0</v>
      </c>
      <c r="I107" s="236"/>
      <c r="J107" s="232">
        <v>0</v>
      </c>
      <c r="K107" s="232">
        <v>0</v>
      </c>
      <c r="L107" s="232">
        <v>0</v>
      </c>
      <c r="M107" s="232">
        <v>0</v>
      </c>
      <c r="N107" s="232">
        <v>0</v>
      </c>
      <c r="O107" s="232">
        <v>0</v>
      </c>
      <c r="P107" s="232">
        <v>0</v>
      </c>
      <c r="Q107" s="236"/>
      <c r="R107" s="232">
        <v>0</v>
      </c>
      <c r="S107" s="232">
        <v>0</v>
      </c>
      <c r="T107" s="232">
        <v>0</v>
      </c>
      <c r="U107" s="232">
        <v>0</v>
      </c>
      <c r="V107" s="232">
        <v>0</v>
      </c>
      <c r="W107" s="232">
        <v>0</v>
      </c>
      <c r="X107" s="232">
        <v>0</v>
      </c>
      <c r="Y107" s="232"/>
      <c r="Z107" s="232"/>
      <c r="AA107" s="232"/>
    </row>
    <row r="108" spans="1:31" hidden="1">
      <c r="A108" s="65" t="s">
        <v>257</v>
      </c>
      <c r="B108" s="235">
        <v>0</v>
      </c>
      <c r="C108" s="232">
        <v>0</v>
      </c>
      <c r="D108" s="232">
        <v>0</v>
      </c>
      <c r="E108" s="232">
        <v>0</v>
      </c>
      <c r="F108" s="232">
        <v>0</v>
      </c>
      <c r="G108" s="232">
        <v>0</v>
      </c>
      <c r="H108" s="232">
        <v>0</v>
      </c>
      <c r="I108" s="236"/>
      <c r="J108" s="239">
        <v>100</v>
      </c>
      <c r="K108" s="232">
        <v>0</v>
      </c>
      <c r="L108" s="232">
        <v>0</v>
      </c>
      <c r="M108" s="232">
        <v>0</v>
      </c>
      <c r="N108" s="232">
        <v>0</v>
      </c>
      <c r="O108" s="232">
        <v>0</v>
      </c>
      <c r="P108" s="232">
        <v>0</v>
      </c>
      <c r="Q108" s="236"/>
      <c r="R108" s="232">
        <v>0</v>
      </c>
      <c r="S108" s="239">
        <v>200</v>
      </c>
      <c r="T108" s="232">
        <v>0</v>
      </c>
      <c r="U108" s="232">
        <v>0</v>
      </c>
      <c r="V108" s="232">
        <v>0</v>
      </c>
      <c r="W108" s="232">
        <v>0</v>
      </c>
      <c r="X108" s="239">
        <v>100</v>
      </c>
      <c r="Y108" s="239"/>
      <c r="Z108" s="239"/>
      <c r="AA108" s="232"/>
    </row>
    <row r="109" spans="1:31" hidden="1">
      <c r="A109" s="65" t="s">
        <v>258</v>
      </c>
      <c r="B109" s="235">
        <v>0</v>
      </c>
      <c r="C109" s="232">
        <v>0</v>
      </c>
      <c r="D109" s="239">
        <v>10</v>
      </c>
      <c r="E109" s="239">
        <v>10</v>
      </c>
      <c r="F109" s="232">
        <v>0</v>
      </c>
      <c r="G109" s="232">
        <v>0</v>
      </c>
      <c r="H109" s="232">
        <v>0</v>
      </c>
      <c r="I109" s="236"/>
      <c r="J109" s="232">
        <v>0</v>
      </c>
      <c r="K109" s="239">
        <v>10</v>
      </c>
      <c r="L109" s="232">
        <v>0</v>
      </c>
      <c r="M109" s="232">
        <v>0</v>
      </c>
      <c r="N109" s="232">
        <v>0</v>
      </c>
      <c r="O109" s="232">
        <v>0</v>
      </c>
      <c r="P109" s="232">
        <v>0</v>
      </c>
      <c r="Q109" s="236"/>
      <c r="R109" s="239">
        <v>10</v>
      </c>
      <c r="S109" s="232">
        <v>0</v>
      </c>
      <c r="T109" s="232">
        <v>0</v>
      </c>
      <c r="U109" s="232">
        <v>0</v>
      </c>
      <c r="V109" s="232">
        <v>0</v>
      </c>
      <c r="W109" s="232">
        <v>0</v>
      </c>
      <c r="X109" s="232">
        <v>0</v>
      </c>
      <c r="Y109" s="232"/>
      <c r="Z109" s="232"/>
      <c r="AA109" s="232"/>
    </row>
    <row r="110" spans="1:31" hidden="1">
      <c r="A110" s="65" t="s">
        <v>259</v>
      </c>
      <c r="B110" s="235">
        <v>0</v>
      </c>
      <c r="C110" s="232">
        <v>0</v>
      </c>
      <c r="D110" s="232">
        <v>0</v>
      </c>
      <c r="E110" s="232">
        <v>0</v>
      </c>
      <c r="F110" s="232">
        <v>0</v>
      </c>
      <c r="G110" s="232">
        <v>0</v>
      </c>
      <c r="H110" s="232">
        <v>0</v>
      </c>
      <c r="I110" s="236"/>
      <c r="J110" s="232">
        <v>0</v>
      </c>
      <c r="K110" s="232">
        <v>0</v>
      </c>
      <c r="L110" s="232">
        <v>0</v>
      </c>
      <c r="M110" s="232">
        <v>0</v>
      </c>
      <c r="N110" s="232">
        <v>0</v>
      </c>
      <c r="O110" s="232">
        <v>0</v>
      </c>
      <c r="P110" s="232">
        <v>0</v>
      </c>
      <c r="Q110" s="236"/>
      <c r="R110" s="232">
        <v>0</v>
      </c>
      <c r="S110" s="232">
        <v>0</v>
      </c>
      <c r="T110" s="232">
        <v>0</v>
      </c>
      <c r="U110" s="232">
        <v>0</v>
      </c>
      <c r="V110" s="232">
        <v>0</v>
      </c>
      <c r="W110" s="232">
        <v>0</v>
      </c>
      <c r="X110" s="232">
        <v>0</v>
      </c>
      <c r="Y110" s="232"/>
      <c r="Z110" s="232"/>
      <c r="AA110" s="232"/>
    </row>
    <row r="111" spans="1:31" ht="13.5" hidden="1" thickBot="1">
      <c r="A111" s="241" t="s">
        <v>253</v>
      </c>
      <c r="B111" s="391">
        <f t="shared" ref="B111:X111" si="35">SUM(B105:B110)</f>
        <v>396</v>
      </c>
      <c r="C111" s="242">
        <f t="shared" si="35"/>
        <v>170</v>
      </c>
      <c r="D111" s="242">
        <f t="shared" si="35"/>
        <v>50</v>
      </c>
      <c r="E111" s="242">
        <f t="shared" si="35"/>
        <v>60</v>
      </c>
      <c r="F111" s="242">
        <f t="shared" si="35"/>
        <v>0</v>
      </c>
      <c r="G111" s="242">
        <f t="shared" si="35"/>
        <v>200</v>
      </c>
      <c r="H111" s="242">
        <f t="shared" si="35"/>
        <v>100</v>
      </c>
      <c r="I111" s="393"/>
      <c r="J111" s="242">
        <f t="shared" si="35"/>
        <v>150</v>
      </c>
      <c r="K111" s="242">
        <f t="shared" si="35"/>
        <v>90</v>
      </c>
      <c r="L111" s="242">
        <f t="shared" si="35"/>
        <v>500</v>
      </c>
      <c r="M111" s="242">
        <f t="shared" si="35"/>
        <v>100</v>
      </c>
      <c r="N111" s="242">
        <f t="shared" si="35"/>
        <v>100</v>
      </c>
      <c r="O111" s="242">
        <f t="shared" si="35"/>
        <v>0</v>
      </c>
      <c r="P111" s="242">
        <f t="shared" si="35"/>
        <v>200</v>
      </c>
      <c r="Q111" s="393"/>
      <c r="R111" s="242">
        <f t="shared" si="35"/>
        <v>90</v>
      </c>
      <c r="S111" s="242">
        <f t="shared" si="35"/>
        <v>250</v>
      </c>
      <c r="T111" s="242">
        <f t="shared" si="35"/>
        <v>100</v>
      </c>
      <c r="U111" s="242">
        <f t="shared" si="35"/>
        <v>0</v>
      </c>
      <c r="V111" s="242">
        <f t="shared" si="35"/>
        <v>200</v>
      </c>
      <c r="W111" s="242">
        <f t="shared" si="35"/>
        <v>200</v>
      </c>
      <c r="X111" s="242">
        <f t="shared" si="35"/>
        <v>170</v>
      </c>
      <c r="Y111" s="242"/>
      <c r="Z111" s="388"/>
      <c r="AA111" s="237"/>
    </row>
    <row r="112" spans="1:31">
      <c r="H112" s="232"/>
      <c r="I112" s="232"/>
      <c r="AA112" s="232"/>
    </row>
    <row r="113" spans="8:27">
      <c r="H113" s="232"/>
      <c r="I113" s="232"/>
      <c r="AA113" s="232"/>
    </row>
    <row r="114" spans="8:27">
      <c r="AA114" s="232"/>
    </row>
    <row r="115" spans="8:27">
      <c r="AA115" s="232"/>
    </row>
    <row r="116" spans="8:27">
      <c r="AA116" s="232"/>
    </row>
    <row r="117" spans="8:27">
      <c r="AA117" s="232"/>
    </row>
    <row r="118" spans="8:27">
      <c r="AA118" s="232"/>
    </row>
    <row r="119" spans="8:27">
      <c r="AA119" s="232"/>
    </row>
    <row r="120" spans="8:27">
      <c r="AA120" s="232"/>
    </row>
    <row r="121" spans="8:27">
      <c r="AA121" s="232"/>
    </row>
    <row r="122" spans="8:27">
      <c r="AA122" s="232"/>
    </row>
    <row r="123" spans="8:27">
      <c r="AA123" s="232"/>
    </row>
    <row r="124" spans="8:27">
      <c r="AA124" s="232"/>
    </row>
    <row r="125" spans="8:27">
      <c r="AA125" s="232"/>
    </row>
    <row r="126" spans="8:27">
      <c r="AA126" s="232"/>
    </row>
    <row r="127" spans="8:27">
      <c r="AA127" s="232"/>
    </row>
    <row r="128" spans="8:27">
      <c r="AA128" s="232"/>
    </row>
    <row r="129" spans="27:27">
      <c r="AA129" s="232"/>
    </row>
    <row r="130" spans="27:27">
      <c r="AA130" s="232"/>
    </row>
    <row r="131" spans="27:27">
      <c r="AA131" s="232"/>
    </row>
    <row r="132" spans="27:27">
      <c r="AA132" s="232"/>
    </row>
    <row r="133" spans="27:27">
      <c r="AA133" s="232"/>
    </row>
    <row r="134" spans="27:27">
      <c r="AA134" s="232"/>
    </row>
    <row r="135" spans="27:27">
      <c r="AA135" s="232"/>
    </row>
    <row r="136" spans="27:27">
      <c r="AA136" s="232"/>
    </row>
    <row r="137" spans="27:27">
      <c r="AA137" s="232"/>
    </row>
    <row r="138" spans="27:27">
      <c r="AA138" s="232"/>
    </row>
    <row r="139" spans="27:27">
      <c r="AA139" s="232"/>
    </row>
    <row r="140" spans="27:27">
      <c r="AA140" s="232"/>
    </row>
    <row r="141" spans="27:27">
      <c r="AA141" s="232"/>
    </row>
    <row r="142" spans="27:27">
      <c r="AA142" s="232"/>
    </row>
    <row r="143" spans="27:27">
      <c r="AA143" s="232"/>
    </row>
    <row r="144" spans="27:27">
      <c r="AA144" s="232"/>
    </row>
    <row r="145" spans="27:27">
      <c r="AA145" s="232"/>
    </row>
    <row r="146" spans="27:27">
      <c r="AA146" s="232"/>
    </row>
    <row r="147" spans="27:27">
      <c r="AA147" s="232"/>
    </row>
    <row r="148" spans="27:27">
      <c r="AA148" s="232"/>
    </row>
    <row r="149" spans="27:27">
      <c r="AA149" s="232"/>
    </row>
    <row r="150" spans="27:27">
      <c r="AA150" s="232"/>
    </row>
    <row r="151" spans="27:27">
      <c r="AA151" s="232"/>
    </row>
    <row r="152" spans="27:27">
      <c r="AA152" s="232"/>
    </row>
    <row r="153" spans="27:27">
      <c r="AA153" s="232"/>
    </row>
    <row r="154" spans="27:27">
      <c r="AA154" s="232"/>
    </row>
    <row r="155" spans="27:27">
      <c r="AA155" s="232"/>
    </row>
    <row r="156" spans="27:27">
      <c r="AA156" s="232"/>
    </row>
    <row r="157" spans="27:27">
      <c r="AA157" s="232"/>
    </row>
    <row r="158" spans="27:27">
      <c r="AA158" s="232"/>
    </row>
    <row r="159" spans="27:27">
      <c r="AA159" s="232"/>
    </row>
    <row r="160" spans="27:27">
      <c r="AA160" s="232"/>
    </row>
    <row r="161" spans="27:27">
      <c r="AA161" s="232"/>
    </row>
  </sheetData>
  <mergeCells count="5">
    <mergeCell ref="B1:H1"/>
    <mergeCell ref="J1:P1"/>
    <mergeCell ref="R1:X1"/>
    <mergeCell ref="A2:A3"/>
    <mergeCell ref="AA54:AC54"/>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115"/>
  <sheetViews>
    <sheetView topLeftCell="A8" zoomScaleNormal="100" workbookViewId="0">
      <selection activeCell="F17" sqref="F17:F25"/>
    </sheetView>
  </sheetViews>
  <sheetFormatPr defaultRowHeight="12.75"/>
  <cols>
    <col min="1" max="1" width="14.28515625" style="248" customWidth="1"/>
    <col min="2" max="2" width="12.140625" style="248" bestFit="1" customWidth="1"/>
    <col min="3" max="3" width="35.5703125" style="248" bestFit="1" customWidth="1"/>
    <col min="4" max="4" width="10.5703125" style="248" customWidth="1"/>
    <col min="5" max="5" width="9.28515625" style="248" customWidth="1"/>
    <col min="6" max="6" width="10.28515625" style="248" customWidth="1"/>
    <col min="7" max="10" width="9.28515625" style="248" bestFit="1" customWidth="1"/>
    <col min="11" max="11" width="10.140625" style="248" bestFit="1" customWidth="1"/>
    <col min="12" max="12" width="9.85546875" style="248" bestFit="1" customWidth="1"/>
    <col min="13" max="13" width="12.140625" style="248" customWidth="1"/>
    <col min="14" max="14" width="12.85546875" style="248" bestFit="1" customWidth="1"/>
    <col min="15" max="15" width="11.85546875" style="248" customWidth="1"/>
    <col min="16" max="16" width="10.5703125" style="248" customWidth="1"/>
    <col min="17" max="17" width="2.7109375" style="248" customWidth="1"/>
    <col min="18" max="19" width="0" style="248" hidden="1" customWidth="1"/>
    <col min="20" max="20" width="9.5703125" style="248" hidden="1" customWidth="1"/>
    <col min="21" max="21" width="0" style="248" hidden="1" customWidth="1"/>
    <col min="22" max="23" width="9.140625" style="248"/>
    <col min="24" max="24" width="12.5703125" style="248" customWidth="1"/>
    <col min="25" max="31" width="9.140625" style="248"/>
    <col min="32" max="32" width="11" style="248" customWidth="1"/>
    <col min="33" max="33" width="9.140625" style="248" customWidth="1"/>
    <col min="34" max="39" width="9.140625" style="248" hidden="1" customWidth="1"/>
    <col min="40" max="16384" width="9.140625" style="248"/>
  </cols>
  <sheetData>
    <row r="1" spans="1:42">
      <c r="A1" s="401" t="s">
        <v>0</v>
      </c>
    </row>
    <row r="2" spans="1:42" ht="38.25">
      <c r="A2" s="402" t="s">
        <v>30</v>
      </c>
      <c r="B2" s="403" t="s">
        <v>316</v>
      </c>
      <c r="C2" s="403"/>
      <c r="D2" s="403" t="s">
        <v>317</v>
      </c>
      <c r="E2" s="402" t="s">
        <v>318</v>
      </c>
      <c r="F2" s="402" t="s">
        <v>319</v>
      </c>
      <c r="G2" s="596" t="s">
        <v>320</v>
      </c>
      <c r="H2" s="596"/>
      <c r="I2" s="596"/>
      <c r="J2" s="596"/>
      <c r="K2" s="573" t="s">
        <v>321</v>
      </c>
      <c r="L2" s="404" t="s">
        <v>322</v>
      </c>
      <c r="M2" s="450" t="s">
        <v>10</v>
      </c>
      <c r="N2" s="405" t="s">
        <v>32</v>
      </c>
      <c r="O2" s="406" t="s">
        <v>323</v>
      </c>
      <c r="P2" s="407" t="s">
        <v>324</v>
      </c>
      <c r="R2" s="574">
        <v>2016</v>
      </c>
      <c r="S2" s="597">
        <v>2017</v>
      </c>
      <c r="T2" s="597"/>
      <c r="U2" s="597"/>
      <c r="V2" s="597"/>
      <c r="W2" s="597"/>
      <c r="X2" s="597"/>
      <c r="Y2" s="597"/>
      <c r="Z2" s="597"/>
      <c r="AA2" s="597"/>
      <c r="AB2" s="597"/>
      <c r="AC2" s="597"/>
      <c r="AD2" s="597"/>
      <c r="AE2" s="597">
        <v>2018</v>
      </c>
      <c r="AF2" s="597"/>
      <c r="AG2" s="597"/>
      <c r="AH2" s="597"/>
      <c r="AI2" s="597"/>
      <c r="AJ2" s="597"/>
      <c r="AK2" s="597"/>
      <c r="AL2" s="597"/>
      <c r="AM2" s="597"/>
      <c r="AN2" s="574" t="s">
        <v>321</v>
      </c>
    </row>
    <row r="3" spans="1:42">
      <c r="G3" s="408">
        <v>42767</v>
      </c>
      <c r="H3" s="408">
        <v>42856</v>
      </c>
      <c r="I3" s="408">
        <v>43009</v>
      </c>
      <c r="J3" s="408">
        <v>43132</v>
      </c>
      <c r="K3" s="284"/>
      <c r="L3" s="288"/>
      <c r="M3" s="266"/>
      <c r="N3" s="275"/>
      <c r="O3" s="251"/>
      <c r="R3" s="409">
        <v>42705</v>
      </c>
      <c r="S3" s="410" t="s">
        <v>325</v>
      </c>
      <c r="T3" s="410" t="s">
        <v>326</v>
      </c>
      <c r="U3" s="409">
        <v>42795</v>
      </c>
      <c r="V3" s="410" t="s">
        <v>327</v>
      </c>
      <c r="W3" s="410" t="s">
        <v>328</v>
      </c>
      <c r="X3" s="409">
        <v>42887</v>
      </c>
      <c r="Y3" s="410" t="s">
        <v>329</v>
      </c>
      <c r="Z3" s="410" t="s">
        <v>330</v>
      </c>
      <c r="AA3" s="409">
        <v>42979</v>
      </c>
      <c r="AB3" s="410" t="s">
        <v>331</v>
      </c>
      <c r="AC3" s="410" t="s">
        <v>332</v>
      </c>
      <c r="AD3" s="409">
        <v>43070</v>
      </c>
      <c r="AE3" s="410" t="s">
        <v>333</v>
      </c>
      <c r="AF3" s="410" t="s">
        <v>334</v>
      </c>
      <c r="AG3" s="409">
        <v>43160</v>
      </c>
      <c r="AH3" s="410" t="s">
        <v>335</v>
      </c>
      <c r="AI3" s="410" t="s">
        <v>336</v>
      </c>
      <c r="AJ3" s="409">
        <v>43252</v>
      </c>
      <c r="AK3" s="410" t="s">
        <v>337</v>
      </c>
      <c r="AL3" s="410" t="s">
        <v>338</v>
      </c>
      <c r="AM3" s="409">
        <v>43344</v>
      </c>
    </row>
    <row r="4" spans="1:42">
      <c r="A4" s="411">
        <v>1200</v>
      </c>
      <c r="B4" s="248" t="s">
        <v>60</v>
      </c>
      <c r="C4" s="412" t="s">
        <v>339</v>
      </c>
      <c r="D4" s="248" t="s">
        <v>340</v>
      </c>
      <c r="E4" s="411">
        <v>129</v>
      </c>
      <c r="F4" s="411"/>
      <c r="G4" s="413"/>
      <c r="H4" s="413"/>
      <c r="I4" s="413"/>
      <c r="J4" s="413"/>
      <c r="K4" s="413">
        <f>G4+H4+I4+J4</f>
        <v>0</v>
      </c>
      <c r="L4" s="414">
        <v>1200</v>
      </c>
      <c r="M4" s="416"/>
      <c r="N4" s="415"/>
      <c r="O4" s="417"/>
      <c r="P4" s="411">
        <f>G4+H4+I4+J4+L4+M4+N4+O4-E4</f>
        <v>1071</v>
      </c>
      <c r="Q4" s="411"/>
      <c r="R4" s="418"/>
      <c r="S4" s="419">
        <f>150-150</f>
        <v>0</v>
      </c>
      <c r="T4" s="419"/>
      <c r="U4" s="419"/>
      <c r="V4" s="419">
        <f>150+150+321</f>
        <v>621</v>
      </c>
      <c r="W4" s="419"/>
      <c r="X4" s="419">
        <v>150</v>
      </c>
      <c r="Y4" s="419"/>
      <c r="Z4" s="419">
        <v>150</v>
      </c>
      <c r="AA4" s="419"/>
      <c r="AB4" s="419"/>
      <c r="AC4" s="419">
        <v>150</v>
      </c>
      <c r="AD4" s="419"/>
      <c r="AE4" s="419"/>
      <c r="AF4" s="419"/>
      <c r="AG4" s="420"/>
      <c r="AH4" s="421"/>
      <c r="AI4" s="421"/>
      <c r="AJ4" s="421"/>
      <c r="AK4" s="421"/>
      <c r="AL4" s="421"/>
      <c r="AM4" s="421"/>
      <c r="AN4" s="422">
        <f>AM4+AL4+AK4+AJ4+AI4+AH4+AG4+AF4+AE4+AD4+AC4+AB4+AA4+Z4+Y4+X4+W4+V4+U4+T4+S4+R4</f>
        <v>1071</v>
      </c>
      <c r="AP4" s="411">
        <f t="shared" ref="AP4:AP40" si="0">P4-SUM(T4:AG4)</f>
        <v>0</v>
      </c>
    </row>
    <row r="5" spans="1:42">
      <c r="A5" s="411">
        <v>1500</v>
      </c>
      <c r="B5" s="248" t="s">
        <v>52</v>
      </c>
      <c r="C5" s="423" t="s">
        <v>341</v>
      </c>
      <c r="D5" s="248" t="s">
        <v>342</v>
      </c>
      <c r="E5" s="411"/>
      <c r="F5" s="411"/>
      <c r="G5" s="413"/>
      <c r="H5" s="413"/>
      <c r="I5" s="413"/>
      <c r="J5" s="413"/>
      <c r="K5" s="413">
        <f t="shared" ref="K5:K38" si="1">G5+H5+I5+J5</f>
        <v>0</v>
      </c>
      <c r="L5" s="414">
        <v>1500</v>
      </c>
      <c r="M5" s="416"/>
      <c r="N5" s="415"/>
      <c r="O5" s="417"/>
      <c r="P5" s="411">
        <f t="shared" ref="P5:P40" si="2">G5+H5+I5+J5+L5+M5+N5+O5-E5</f>
        <v>1500</v>
      </c>
      <c r="Q5" s="411"/>
      <c r="R5" s="424"/>
      <c r="S5" s="425"/>
      <c r="T5" s="425"/>
      <c r="U5" s="425"/>
      <c r="V5" s="425">
        <v>300</v>
      </c>
      <c r="W5" s="425">
        <v>300</v>
      </c>
      <c r="X5" s="425"/>
      <c r="Y5" s="425">
        <v>300</v>
      </c>
      <c r="Z5" s="425"/>
      <c r="AA5" s="425">
        <v>300</v>
      </c>
      <c r="AB5" s="425"/>
      <c r="AC5" s="425"/>
      <c r="AD5" s="425"/>
      <c r="AE5" s="425"/>
      <c r="AF5" s="425">
        <v>300</v>
      </c>
      <c r="AG5" s="426"/>
      <c r="AH5" s="427"/>
      <c r="AI5" s="427"/>
      <c r="AJ5" s="427"/>
      <c r="AK5" s="427"/>
      <c r="AL5" s="427"/>
      <c r="AM5" s="427"/>
      <c r="AN5" s="422">
        <f t="shared" ref="AN5:AN40" si="3">AM5+AL5+AK5+AJ5+AI5+AH5+AG5+AF5+AE5+AD5+AC5+AB5+AA5+Z5+Y5+X5+W5+V5+U5+T5+S5+R5</f>
        <v>1500</v>
      </c>
      <c r="AP5" s="411">
        <f t="shared" si="0"/>
        <v>0</v>
      </c>
    </row>
    <row r="6" spans="1:42">
      <c r="A6" s="411">
        <v>8400</v>
      </c>
      <c r="B6" s="248" t="s">
        <v>52</v>
      </c>
      <c r="C6" s="423" t="s">
        <v>343</v>
      </c>
      <c r="D6" s="248" t="s">
        <v>344</v>
      </c>
      <c r="E6" s="411"/>
      <c r="F6" s="411"/>
      <c r="G6" s="413"/>
      <c r="H6" s="413"/>
      <c r="I6" s="413"/>
      <c r="J6" s="413"/>
      <c r="K6" s="413">
        <f t="shared" si="1"/>
        <v>0</v>
      </c>
      <c r="L6" s="414">
        <v>8400</v>
      </c>
      <c r="M6" s="416"/>
      <c r="N6" s="415"/>
      <c r="O6" s="417"/>
      <c r="P6" s="411">
        <f t="shared" si="2"/>
        <v>8400</v>
      </c>
      <c r="Q6" s="411"/>
      <c r="R6" s="418"/>
      <c r="S6" s="419">
        <f>4250-4250</f>
        <v>0</v>
      </c>
      <c r="T6" s="419"/>
      <c r="U6" s="419"/>
      <c r="V6" s="419">
        <f>2125+4250</f>
        <v>6375</v>
      </c>
      <c r="W6" s="419">
        <v>2025</v>
      </c>
      <c r="X6" s="419"/>
      <c r="Y6" s="419"/>
      <c r="Z6" s="419"/>
      <c r="AA6" s="419"/>
      <c r="AB6" s="419"/>
      <c r="AC6" s="419"/>
      <c r="AD6" s="419"/>
      <c r="AE6" s="419"/>
      <c r="AF6" s="419"/>
      <c r="AG6" s="420"/>
      <c r="AH6" s="421"/>
      <c r="AI6" s="421"/>
      <c r="AJ6" s="421"/>
      <c r="AK6" s="421"/>
      <c r="AL6" s="421"/>
      <c r="AM6" s="421"/>
      <c r="AN6" s="422">
        <f t="shared" si="3"/>
        <v>8400</v>
      </c>
      <c r="AP6" s="411">
        <f t="shared" si="0"/>
        <v>0</v>
      </c>
    </row>
    <row r="7" spans="1:42">
      <c r="A7" s="411">
        <v>8640</v>
      </c>
      <c r="B7" s="248" t="s">
        <v>52</v>
      </c>
      <c r="C7" s="428" t="s">
        <v>77</v>
      </c>
      <c r="D7" s="248" t="s">
        <v>345</v>
      </c>
      <c r="E7" s="411">
        <v>1404</v>
      </c>
      <c r="F7" s="411"/>
      <c r="G7" s="413">
        <v>1440</v>
      </c>
      <c r="H7" s="413">
        <v>1800</v>
      </c>
      <c r="I7" s="413">
        <v>2700</v>
      </c>
      <c r="J7" s="413">
        <v>2700</v>
      </c>
      <c r="K7" s="413">
        <f t="shared" si="1"/>
        <v>8640</v>
      </c>
      <c r="L7" s="414"/>
      <c r="M7" s="416"/>
      <c r="N7" s="415"/>
      <c r="O7" s="417"/>
      <c r="P7" s="411">
        <f t="shared" si="2"/>
        <v>7236</v>
      </c>
      <c r="Q7" s="411"/>
      <c r="R7" s="424"/>
      <c r="S7" s="425"/>
      <c r="T7" s="425"/>
      <c r="U7" s="425"/>
      <c r="V7" s="425">
        <v>36</v>
      </c>
      <c r="W7" s="425"/>
      <c r="X7" s="425">
        <v>1800</v>
      </c>
      <c r="Y7" s="425"/>
      <c r="Z7" s="425"/>
      <c r="AA7" s="425"/>
      <c r="AB7" s="425">
        <v>2700</v>
      </c>
      <c r="AC7" s="425"/>
      <c r="AD7" s="425"/>
      <c r="AE7" s="425"/>
      <c r="AF7" s="425">
        <v>2700</v>
      </c>
      <c r="AG7" s="426"/>
      <c r="AH7" s="427"/>
      <c r="AI7" s="427"/>
      <c r="AJ7" s="427"/>
      <c r="AK7" s="427"/>
      <c r="AL7" s="427"/>
      <c r="AM7" s="427"/>
      <c r="AN7" s="422">
        <f t="shared" si="3"/>
        <v>7236</v>
      </c>
      <c r="AP7" s="411">
        <f t="shared" si="0"/>
        <v>0</v>
      </c>
    </row>
    <row r="8" spans="1:42">
      <c r="A8" s="411">
        <f>22050-1000</f>
        <v>21050</v>
      </c>
      <c r="B8" s="248" t="s">
        <v>42</v>
      </c>
      <c r="C8" s="429" t="s">
        <v>346</v>
      </c>
      <c r="D8" s="248" t="s">
        <v>347</v>
      </c>
      <c r="E8" s="411">
        <f>4500+4500+2100+5695</f>
        <v>16795</v>
      </c>
      <c r="F8" s="411"/>
      <c r="G8" s="413"/>
      <c r="H8" s="413"/>
      <c r="I8" s="413"/>
      <c r="J8" s="413"/>
      <c r="K8" s="413">
        <f t="shared" si="1"/>
        <v>0</v>
      </c>
      <c r="L8" s="414"/>
      <c r="M8" s="416"/>
      <c r="N8" s="415">
        <f>22050-1000</f>
        <v>21050</v>
      </c>
      <c r="O8" s="417"/>
      <c r="P8" s="411">
        <f t="shared" si="2"/>
        <v>4255</v>
      </c>
      <c r="Q8" s="411"/>
      <c r="R8" s="424"/>
      <c r="S8" s="425"/>
      <c r="T8" s="425"/>
      <c r="U8" s="425"/>
      <c r="V8" s="425">
        <f>7000+10550-4500-3100-5695</f>
        <v>4255</v>
      </c>
      <c r="W8" s="425"/>
      <c r="X8" s="425"/>
      <c r="Y8" s="425"/>
      <c r="Z8" s="425"/>
      <c r="AA8" s="425"/>
      <c r="AB8" s="425"/>
      <c r="AC8" s="425"/>
      <c r="AD8" s="425"/>
      <c r="AE8" s="425"/>
      <c r="AF8" s="425"/>
      <c r="AG8" s="426"/>
      <c r="AH8" s="427"/>
      <c r="AI8" s="427"/>
      <c r="AJ8" s="427"/>
      <c r="AK8" s="427"/>
      <c r="AL8" s="427"/>
      <c r="AM8" s="427"/>
      <c r="AN8" s="422">
        <f t="shared" si="3"/>
        <v>4255</v>
      </c>
      <c r="AP8" s="411">
        <f t="shared" si="0"/>
        <v>0</v>
      </c>
    </row>
    <row r="9" spans="1:42">
      <c r="A9" s="411">
        <v>50800</v>
      </c>
      <c r="B9" s="248" t="s">
        <v>42</v>
      </c>
      <c r="C9" s="429" t="s">
        <v>348</v>
      </c>
      <c r="D9" s="248" t="s">
        <v>347</v>
      </c>
      <c r="E9" s="411"/>
      <c r="F9" s="411"/>
      <c r="G9" s="413"/>
      <c r="H9" s="413"/>
      <c r="I9" s="413"/>
      <c r="J9" s="413"/>
      <c r="K9" s="413">
        <f t="shared" si="1"/>
        <v>0</v>
      </c>
      <c r="L9" s="414"/>
      <c r="M9" s="416"/>
      <c r="N9" s="415">
        <v>50800</v>
      </c>
      <c r="O9" s="417"/>
      <c r="P9" s="411">
        <f t="shared" si="2"/>
        <v>50800</v>
      </c>
      <c r="Q9" s="411"/>
      <c r="R9" s="424"/>
      <c r="S9" s="425"/>
      <c r="T9" s="425"/>
      <c r="U9" s="425"/>
      <c r="V9" s="425"/>
      <c r="W9" s="425">
        <f>15000</f>
        <v>15000</v>
      </c>
      <c r="X9" s="425">
        <v>30800</v>
      </c>
      <c r="Y9" s="425">
        <v>5000</v>
      </c>
      <c r="Z9" s="425"/>
      <c r="AA9" s="425"/>
      <c r="AB9" s="425"/>
      <c r="AC9" s="425"/>
      <c r="AD9" s="425"/>
      <c r="AE9" s="425"/>
      <c r="AF9" s="425"/>
      <c r="AG9" s="426"/>
      <c r="AH9" s="427"/>
      <c r="AI9" s="427"/>
      <c r="AJ9" s="427"/>
      <c r="AK9" s="427"/>
      <c r="AL9" s="427"/>
      <c r="AM9" s="427"/>
      <c r="AN9" s="422">
        <f t="shared" si="3"/>
        <v>50800</v>
      </c>
      <c r="AP9" s="411">
        <f t="shared" si="0"/>
        <v>0</v>
      </c>
    </row>
    <row r="10" spans="1:42">
      <c r="A10" s="411">
        <f>48960+10500-95</f>
        <v>59365</v>
      </c>
      <c r="B10" s="248" t="s">
        <v>42</v>
      </c>
      <c r="C10" s="429" t="s">
        <v>349</v>
      </c>
      <c r="D10" s="248" t="s">
        <v>347</v>
      </c>
      <c r="E10" s="411"/>
      <c r="F10" s="411"/>
      <c r="G10" s="413"/>
      <c r="H10" s="413"/>
      <c r="I10" s="413"/>
      <c r="J10" s="413"/>
      <c r="K10" s="413">
        <f t="shared" si="1"/>
        <v>0</v>
      </c>
      <c r="L10" s="414"/>
      <c r="M10" s="416"/>
      <c r="N10" s="415">
        <f>48960+10500-95</f>
        <v>59365</v>
      </c>
      <c r="O10" s="417"/>
      <c r="P10" s="411">
        <f t="shared" si="2"/>
        <v>59365</v>
      </c>
      <c r="Q10" s="411"/>
      <c r="R10" s="424"/>
      <c r="S10" s="425"/>
      <c r="T10" s="425"/>
      <c r="U10" s="425"/>
      <c r="V10" s="425"/>
      <c r="W10" s="425"/>
      <c r="X10" s="425"/>
      <c r="Y10" s="425"/>
      <c r="Z10" s="425"/>
      <c r="AA10" s="425">
        <v>15000</v>
      </c>
      <c r="AB10" s="425">
        <v>35000</v>
      </c>
      <c r="AC10" s="425">
        <f>9460-95</f>
        <v>9365</v>
      </c>
      <c r="AD10" s="425"/>
      <c r="AE10" s="425"/>
      <c r="AF10" s="425"/>
      <c r="AG10" s="426"/>
      <c r="AH10" s="427"/>
      <c r="AI10" s="427"/>
      <c r="AJ10" s="427"/>
      <c r="AK10" s="427"/>
      <c r="AL10" s="427"/>
      <c r="AM10" s="427"/>
      <c r="AN10" s="422">
        <f t="shared" si="3"/>
        <v>59365</v>
      </c>
      <c r="AP10" s="411">
        <f t="shared" si="0"/>
        <v>0</v>
      </c>
    </row>
    <row r="11" spans="1:42">
      <c r="A11" s="411">
        <f>48960+2500-95</f>
        <v>51365</v>
      </c>
      <c r="B11" s="248" t="s">
        <v>42</v>
      </c>
      <c r="C11" s="429" t="s">
        <v>350</v>
      </c>
      <c r="D11" s="248" t="s">
        <v>347</v>
      </c>
      <c r="E11" s="411"/>
      <c r="F11" s="411"/>
      <c r="G11" s="413"/>
      <c r="H11" s="413"/>
      <c r="I11" s="413"/>
      <c r="J11" s="413"/>
      <c r="K11" s="413">
        <f t="shared" si="1"/>
        <v>0</v>
      </c>
      <c r="L11" s="414"/>
      <c r="M11" s="416"/>
      <c r="N11" s="415">
        <f>48960+2500-95</f>
        <v>51365</v>
      </c>
      <c r="O11" s="417"/>
      <c r="P11" s="411">
        <f t="shared" si="2"/>
        <v>51365</v>
      </c>
      <c r="Q11" s="411"/>
      <c r="R11" s="424"/>
      <c r="S11" s="425"/>
      <c r="T11" s="425"/>
      <c r="U11" s="425"/>
      <c r="V11" s="425"/>
      <c r="W11" s="425"/>
      <c r="X11" s="425"/>
      <c r="Y11" s="425"/>
      <c r="Z11" s="425"/>
      <c r="AA11" s="425"/>
      <c r="AB11" s="425"/>
      <c r="AC11" s="425"/>
      <c r="AD11" s="425"/>
      <c r="AE11" s="425">
        <v>15000</v>
      </c>
      <c r="AF11" s="425">
        <v>27000</v>
      </c>
      <c r="AG11" s="426">
        <f>9460-95</f>
        <v>9365</v>
      </c>
      <c r="AH11" s="427"/>
      <c r="AI11" s="427"/>
      <c r="AJ11" s="427"/>
      <c r="AK11" s="427"/>
      <c r="AL11" s="427"/>
      <c r="AM11" s="427"/>
      <c r="AN11" s="422">
        <f t="shared" si="3"/>
        <v>51365</v>
      </c>
      <c r="AP11" s="411">
        <f t="shared" si="0"/>
        <v>0</v>
      </c>
    </row>
    <row r="12" spans="1:42">
      <c r="A12" s="411">
        <v>4823.0999999999995</v>
      </c>
      <c r="B12" s="248" t="s">
        <v>351</v>
      </c>
      <c r="C12" s="429" t="s">
        <v>352</v>
      </c>
      <c r="D12" s="248" t="s">
        <v>347</v>
      </c>
      <c r="E12" s="411"/>
      <c r="F12" s="411"/>
      <c r="G12" s="413"/>
      <c r="H12" s="413"/>
      <c r="I12" s="413"/>
      <c r="J12" s="413"/>
      <c r="K12" s="413">
        <f t="shared" si="1"/>
        <v>0</v>
      </c>
      <c r="L12" s="414"/>
      <c r="M12" s="416"/>
      <c r="N12" s="415"/>
      <c r="O12" s="417">
        <v>4823</v>
      </c>
      <c r="P12" s="411">
        <f t="shared" si="2"/>
        <v>4823</v>
      </c>
      <c r="Q12" s="411"/>
      <c r="R12" s="424"/>
      <c r="S12" s="425"/>
      <c r="T12" s="425"/>
      <c r="U12" s="425"/>
      <c r="V12" s="425">
        <v>662</v>
      </c>
      <c r="W12" s="425"/>
      <c r="X12" s="425">
        <v>1224</v>
      </c>
      <c r="Y12" s="425"/>
      <c r="Z12" s="425"/>
      <c r="AA12" s="425"/>
      <c r="AB12" s="425">
        <v>1468</v>
      </c>
      <c r="AC12" s="425"/>
      <c r="AD12" s="425"/>
      <c r="AE12" s="425"/>
      <c r="AF12" s="425">
        <v>1469</v>
      </c>
      <c r="AG12" s="426"/>
      <c r="AH12" s="427"/>
      <c r="AI12" s="427"/>
      <c r="AJ12" s="427"/>
      <c r="AK12" s="427"/>
      <c r="AL12" s="427"/>
      <c r="AM12" s="427"/>
      <c r="AN12" s="422">
        <f t="shared" si="3"/>
        <v>4823</v>
      </c>
      <c r="AP12" s="411">
        <f t="shared" si="0"/>
        <v>0</v>
      </c>
    </row>
    <row r="13" spans="1:42">
      <c r="A13" s="411">
        <v>1000</v>
      </c>
      <c r="C13" s="429" t="s">
        <v>353</v>
      </c>
      <c r="D13" s="248" t="s">
        <v>354</v>
      </c>
      <c r="E13" s="411">
        <v>1000</v>
      </c>
      <c r="F13" s="411"/>
      <c r="G13" s="413"/>
      <c r="H13" s="413"/>
      <c r="I13" s="413"/>
      <c r="J13" s="413"/>
      <c r="K13" s="413">
        <f t="shared" si="1"/>
        <v>0</v>
      </c>
      <c r="L13" s="414"/>
      <c r="M13" s="416"/>
      <c r="N13" s="415">
        <v>1000</v>
      </c>
      <c r="O13" s="417"/>
      <c r="P13" s="411">
        <f t="shared" si="2"/>
        <v>0</v>
      </c>
      <c r="Q13" s="411"/>
      <c r="R13" s="424"/>
      <c r="S13" s="425"/>
      <c r="T13" s="425"/>
      <c r="U13" s="425"/>
      <c r="V13" s="425"/>
      <c r="W13" s="425"/>
      <c r="X13" s="425"/>
      <c r="Y13" s="425"/>
      <c r="Z13" s="425"/>
      <c r="AA13" s="425"/>
      <c r="AB13" s="425"/>
      <c r="AC13" s="425"/>
      <c r="AD13" s="425"/>
      <c r="AE13" s="425"/>
      <c r="AF13" s="425"/>
      <c r="AG13" s="426"/>
      <c r="AH13" s="427"/>
      <c r="AI13" s="427"/>
      <c r="AJ13" s="427"/>
      <c r="AK13" s="427"/>
      <c r="AL13" s="427"/>
      <c r="AM13" s="427"/>
      <c r="AN13" s="422">
        <f t="shared" si="3"/>
        <v>0</v>
      </c>
      <c r="AP13" s="411"/>
    </row>
    <row r="14" spans="1:42">
      <c r="A14" s="411">
        <v>11340</v>
      </c>
      <c r="B14" s="248" t="s">
        <v>111</v>
      </c>
      <c r="C14" s="423" t="s">
        <v>355</v>
      </c>
      <c r="D14" s="248" t="s">
        <v>356</v>
      </c>
      <c r="E14" s="411"/>
      <c r="F14" s="466"/>
      <c r="G14" s="413">
        <v>2160</v>
      </c>
      <c r="H14" s="413">
        <v>2700</v>
      </c>
      <c r="I14" s="413">
        <v>3240</v>
      </c>
      <c r="J14" s="413">
        <v>3240</v>
      </c>
      <c r="K14" s="413">
        <f t="shared" si="1"/>
        <v>11340</v>
      </c>
      <c r="L14" s="414"/>
      <c r="M14" s="416"/>
      <c r="N14" s="415"/>
      <c r="O14" s="417"/>
      <c r="P14" s="411">
        <f t="shared" si="2"/>
        <v>11340</v>
      </c>
      <c r="Q14" s="411"/>
      <c r="R14" s="424"/>
      <c r="S14" s="425"/>
      <c r="T14" s="430"/>
      <c r="U14" s="430"/>
      <c r="V14" s="430">
        <v>2160</v>
      </c>
      <c r="W14" s="430"/>
      <c r="X14" s="430">
        <v>2700</v>
      </c>
      <c r="Y14" s="430"/>
      <c r="Z14" s="430"/>
      <c r="AA14" s="430"/>
      <c r="AB14" s="430">
        <v>3240</v>
      </c>
      <c r="AC14" s="430"/>
      <c r="AD14" s="430"/>
      <c r="AE14" s="430"/>
      <c r="AF14" s="430">
        <v>3240</v>
      </c>
      <c r="AG14" s="431"/>
      <c r="AH14" s="432"/>
      <c r="AI14" s="432"/>
      <c r="AJ14" s="432"/>
      <c r="AK14" s="432"/>
      <c r="AL14" s="432"/>
      <c r="AM14" s="432"/>
      <c r="AN14" s="422">
        <f t="shared" si="3"/>
        <v>11340</v>
      </c>
      <c r="AP14" s="411">
        <f t="shared" si="0"/>
        <v>0</v>
      </c>
    </row>
    <row r="15" spans="1:42">
      <c r="A15" s="411">
        <v>15120</v>
      </c>
      <c r="B15" s="248" t="s">
        <v>111</v>
      </c>
      <c r="C15" s="423" t="s">
        <v>312</v>
      </c>
      <c r="D15" s="248" t="s">
        <v>356</v>
      </c>
      <c r="E15" s="411">
        <f>M96</f>
        <v>800</v>
      </c>
      <c r="F15" s="466"/>
      <c r="G15" s="413">
        <v>2880</v>
      </c>
      <c r="H15" s="413">
        <v>3600</v>
      </c>
      <c r="I15" s="413">
        <v>4320</v>
      </c>
      <c r="J15" s="413">
        <v>4320</v>
      </c>
      <c r="K15" s="413">
        <f t="shared" si="1"/>
        <v>15120</v>
      </c>
      <c r="L15" s="414"/>
      <c r="M15" s="416"/>
      <c r="N15" s="415"/>
      <c r="O15" s="417"/>
      <c r="P15" s="411">
        <f>G15+H15+I15+J15+L15+M15+N15+O15-E15</f>
        <v>14320</v>
      </c>
      <c r="Q15" s="411"/>
      <c r="R15" s="424"/>
      <c r="S15" s="425"/>
      <c r="T15" s="430"/>
      <c r="U15" s="430"/>
      <c r="V15" s="430">
        <f>1200+1680-800</f>
        <v>2080</v>
      </c>
      <c r="W15" s="430"/>
      <c r="X15" s="430">
        <v>3600</v>
      </c>
      <c r="Y15" s="430"/>
      <c r="Z15" s="430"/>
      <c r="AA15" s="430"/>
      <c r="AB15" s="430">
        <v>4320</v>
      </c>
      <c r="AC15" s="430"/>
      <c r="AD15" s="430"/>
      <c r="AE15" s="430"/>
      <c r="AF15" s="430">
        <v>4320</v>
      </c>
      <c r="AG15" s="431"/>
      <c r="AH15" s="432"/>
      <c r="AI15" s="432"/>
      <c r="AJ15" s="432"/>
      <c r="AK15" s="432"/>
      <c r="AL15" s="432"/>
      <c r="AM15" s="432"/>
      <c r="AN15" s="422">
        <f t="shared" si="3"/>
        <v>14320</v>
      </c>
      <c r="AP15" s="411">
        <f t="shared" si="0"/>
        <v>0</v>
      </c>
    </row>
    <row r="16" spans="1:42">
      <c r="A16" s="411">
        <v>3780</v>
      </c>
      <c r="B16" s="248" t="s">
        <v>111</v>
      </c>
      <c r="C16" s="423" t="s">
        <v>357</v>
      </c>
      <c r="D16" s="248" t="s">
        <v>356</v>
      </c>
      <c r="E16" s="411"/>
      <c r="F16" s="466"/>
      <c r="G16" s="413">
        <v>720</v>
      </c>
      <c r="H16" s="413">
        <v>900</v>
      </c>
      <c r="I16" s="413">
        <v>1079.9999999999998</v>
      </c>
      <c r="J16" s="413">
        <v>1079.9999999999998</v>
      </c>
      <c r="K16" s="413">
        <f t="shared" si="1"/>
        <v>3780</v>
      </c>
      <c r="L16" s="414"/>
      <c r="M16" s="416"/>
      <c r="N16" s="415"/>
      <c r="O16" s="417"/>
      <c r="P16" s="411">
        <f t="shared" si="2"/>
        <v>3780</v>
      </c>
      <c r="Q16" s="411"/>
      <c r="R16" s="424"/>
      <c r="S16" s="425"/>
      <c r="T16" s="430"/>
      <c r="U16" s="430"/>
      <c r="V16" s="430">
        <v>720</v>
      </c>
      <c r="W16" s="430"/>
      <c r="X16" s="430">
        <v>900</v>
      </c>
      <c r="Y16" s="430"/>
      <c r="Z16" s="430"/>
      <c r="AA16" s="430"/>
      <c r="AB16" s="430">
        <v>1080</v>
      </c>
      <c r="AC16" s="430"/>
      <c r="AD16" s="430"/>
      <c r="AE16" s="430"/>
      <c r="AF16" s="430">
        <v>1080</v>
      </c>
      <c r="AG16" s="431"/>
      <c r="AH16" s="432"/>
      <c r="AI16" s="432"/>
      <c r="AJ16" s="432"/>
      <c r="AK16" s="432"/>
      <c r="AL16" s="432"/>
      <c r="AM16" s="432"/>
      <c r="AN16" s="422">
        <f t="shared" si="3"/>
        <v>3780</v>
      </c>
      <c r="AP16" s="411">
        <f t="shared" si="0"/>
        <v>0</v>
      </c>
    </row>
    <row r="17" spans="1:42">
      <c r="A17" s="411">
        <v>5040</v>
      </c>
      <c r="B17" s="248" t="s">
        <v>111</v>
      </c>
      <c r="C17" s="423" t="s">
        <v>311</v>
      </c>
      <c r="D17" s="248" t="s">
        <v>356</v>
      </c>
      <c r="E17" s="411">
        <f>M95</f>
        <v>844</v>
      </c>
      <c r="F17" s="411">
        <f>N95</f>
        <v>393.75</v>
      </c>
      <c r="G17" s="413">
        <v>960</v>
      </c>
      <c r="H17" s="413">
        <v>1200</v>
      </c>
      <c r="I17" s="413">
        <v>1440</v>
      </c>
      <c r="J17" s="413">
        <v>1440</v>
      </c>
      <c r="K17" s="413">
        <f t="shared" si="1"/>
        <v>5040</v>
      </c>
      <c r="L17" s="414"/>
      <c r="M17" s="416"/>
      <c r="N17" s="415"/>
      <c r="O17" s="417"/>
      <c r="P17" s="411">
        <f t="shared" si="2"/>
        <v>4196</v>
      </c>
      <c r="Q17" s="411"/>
      <c r="R17" s="424"/>
      <c r="S17" s="425"/>
      <c r="T17" s="430"/>
      <c r="U17" s="430"/>
      <c r="V17" s="430">
        <f>960-844</f>
        <v>116</v>
      </c>
      <c r="W17" s="430"/>
      <c r="X17" s="430">
        <v>1200</v>
      </c>
      <c r="Y17" s="430"/>
      <c r="Z17" s="430"/>
      <c r="AA17" s="430"/>
      <c r="AB17" s="430">
        <v>1440</v>
      </c>
      <c r="AC17" s="430"/>
      <c r="AD17" s="430"/>
      <c r="AE17" s="430"/>
      <c r="AF17" s="430">
        <v>1440</v>
      </c>
      <c r="AG17" s="431"/>
      <c r="AH17" s="432"/>
      <c r="AI17" s="432"/>
      <c r="AJ17" s="432"/>
      <c r="AK17" s="432"/>
      <c r="AL17" s="432"/>
      <c r="AM17" s="432"/>
      <c r="AN17" s="422">
        <f t="shared" si="3"/>
        <v>4196</v>
      </c>
      <c r="AP17" s="411">
        <f t="shared" si="0"/>
        <v>0</v>
      </c>
    </row>
    <row r="18" spans="1:42">
      <c r="A18" s="411">
        <v>5040</v>
      </c>
      <c r="B18" s="248" t="s">
        <v>111</v>
      </c>
      <c r="C18" s="423" t="s">
        <v>358</v>
      </c>
      <c r="D18" s="248" t="s">
        <v>356</v>
      </c>
      <c r="E18" s="411">
        <f>M94</f>
        <v>1246.25</v>
      </c>
      <c r="F18" s="411">
        <f>N94</f>
        <v>21.879999999999995</v>
      </c>
      <c r="G18" s="413">
        <v>960</v>
      </c>
      <c r="H18" s="413">
        <v>1200</v>
      </c>
      <c r="I18" s="413">
        <v>1440</v>
      </c>
      <c r="J18" s="413">
        <v>1440</v>
      </c>
      <c r="K18" s="413">
        <f t="shared" si="1"/>
        <v>5040</v>
      </c>
      <c r="L18" s="414"/>
      <c r="M18" s="416"/>
      <c r="N18" s="415"/>
      <c r="O18" s="417"/>
      <c r="P18" s="411">
        <f t="shared" si="2"/>
        <v>3793.75</v>
      </c>
      <c r="Q18" s="411"/>
      <c r="R18" s="424"/>
      <c r="S18" s="425"/>
      <c r="T18" s="430"/>
      <c r="U18" s="430"/>
      <c r="V18" s="430"/>
      <c r="W18" s="430"/>
      <c r="X18" s="430">
        <f>1200-85-201</f>
        <v>914</v>
      </c>
      <c r="Y18" s="430"/>
      <c r="Z18" s="430"/>
      <c r="AA18" s="430"/>
      <c r="AB18" s="430">
        <v>1440</v>
      </c>
      <c r="AC18" s="430"/>
      <c r="AD18" s="430"/>
      <c r="AE18" s="430"/>
      <c r="AF18" s="430">
        <v>1440</v>
      </c>
      <c r="AG18" s="431"/>
      <c r="AH18" s="432"/>
      <c r="AI18" s="432"/>
      <c r="AJ18" s="432"/>
      <c r="AK18" s="432"/>
      <c r="AL18" s="432"/>
      <c r="AM18" s="432"/>
      <c r="AN18" s="422">
        <f t="shared" si="3"/>
        <v>3794</v>
      </c>
      <c r="AP18" s="411">
        <f t="shared" si="0"/>
        <v>-0.25</v>
      </c>
    </row>
    <row r="19" spans="1:42">
      <c r="A19" s="411">
        <v>9450</v>
      </c>
      <c r="B19" s="248" t="s">
        <v>111</v>
      </c>
      <c r="C19" s="423" t="s">
        <v>359</v>
      </c>
      <c r="D19" s="248" t="s">
        <v>356</v>
      </c>
      <c r="E19" s="411">
        <f>M97</f>
        <v>1000</v>
      </c>
      <c r="F19" s="411">
        <f>N97</f>
        <v>0</v>
      </c>
      <c r="G19" s="413">
        <v>1800</v>
      </c>
      <c r="H19" s="413">
        <v>2250</v>
      </c>
      <c r="I19" s="413">
        <v>2700</v>
      </c>
      <c r="J19" s="413">
        <v>2700</v>
      </c>
      <c r="K19" s="413">
        <f t="shared" si="1"/>
        <v>9450</v>
      </c>
      <c r="L19" s="414"/>
      <c r="M19" s="416"/>
      <c r="N19" s="415"/>
      <c r="O19" s="417"/>
      <c r="P19" s="411">
        <f>G19+H19+I19+J19+L19+M19+N19+O19-E19</f>
        <v>8450</v>
      </c>
      <c r="Q19" s="411"/>
      <c r="R19" s="424"/>
      <c r="S19" s="425"/>
      <c r="T19" s="430"/>
      <c r="U19" s="430"/>
      <c r="V19" s="430">
        <f>750+800</f>
        <v>1550</v>
      </c>
      <c r="W19" s="430">
        <v>750</v>
      </c>
      <c r="X19" s="430">
        <v>750</v>
      </c>
      <c r="Y19" s="430"/>
      <c r="Z19" s="430">
        <v>900</v>
      </c>
      <c r="AA19" s="430">
        <v>900</v>
      </c>
      <c r="AB19" s="430">
        <v>900</v>
      </c>
      <c r="AC19" s="430"/>
      <c r="AD19" s="430">
        <v>900</v>
      </c>
      <c r="AE19" s="430">
        <v>900</v>
      </c>
      <c r="AF19" s="430">
        <v>900</v>
      </c>
      <c r="AG19" s="431"/>
      <c r="AH19" s="432"/>
      <c r="AI19" s="432"/>
      <c r="AJ19" s="432"/>
      <c r="AK19" s="432"/>
      <c r="AL19" s="432"/>
      <c r="AM19" s="432"/>
      <c r="AN19" s="422">
        <f t="shared" si="3"/>
        <v>8450</v>
      </c>
      <c r="AP19" s="411">
        <f t="shared" si="0"/>
        <v>0</v>
      </c>
    </row>
    <row r="20" spans="1:42">
      <c r="A20" s="411">
        <v>3150</v>
      </c>
      <c r="B20" s="248" t="s">
        <v>111</v>
      </c>
      <c r="C20" s="423" t="s">
        <v>360</v>
      </c>
      <c r="D20" s="248" t="s">
        <v>356</v>
      </c>
      <c r="E20" s="411"/>
      <c r="F20" s="466"/>
      <c r="G20" s="413">
        <v>600</v>
      </c>
      <c r="H20" s="413">
        <v>750</v>
      </c>
      <c r="I20" s="413">
        <v>900</v>
      </c>
      <c r="J20" s="413">
        <v>900</v>
      </c>
      <c r="K20" s="413">
        <f t="shared" si="1"/>
        <v>3150</v>
      </c>
      <c r="L20" s="414"/>
      <c r="M20" s="416"/>
      <c r="N20" s="415"/>
      <c r="O20" s="417"/>
      <c r="P20" s="411">
        <f t="shared" si="2"/>
        <v>3150</v>
      </c>
      <c r="Q20" s="411"/>
      <c r="R20" s="424"/>
      <c r="S20" s="425"/>
      <c r="T20" s="430"/>
      <c r="U20" s="430"/>
      <c r="V20" s="430">
        <v>600</v>
      </c>
      <c r="W20" s="430"/>
      <c r="X20" s="430">
        <v>750</v>
      </c>
      <c r="Y20" s="430"/>
      <c r="Z20" s="430"/>
      <c r="AA20" s="430"/>
      <c r="AB20" s="430">
        <v>900</v>
      </c>
      <c r="AC20" s="430"/>
      <c r="AD20" s="430"/>
      <c r="AE20" s="430"/>
      <c r="AF20" s="430">
        <v>900</v>
      </c>
      <c r="AG20" s="431"/>
      <c r="AH20" s="432"/>
      <c r="AI20" s="432"/>
      <c r="AJ20" s="432"/>
      <c r="AK20" s="432"/>
      <c r="AL20" s="432"/>
      <c r="AM20" s="432"/>
      <c r="AN20" s="422">
        <f t="shared" si="3"/>
        <v>3150</v>
      </c>
      <c r="AP20" s="411">
        <f t="shared" si="0"/>
        <v>0</v>
      </c>
    </row>
    <row r="21" spans="1:42">
      <c r="A21" s="411">
        <v>9700</v>
      </c>
      <c r="B21" s="248" t="s">
        <v>109</v>
      </c>
      <c r="C21" s="423" t="s">
        <v>361</v>
      </c>
      <c r="D21" s="248" t="s">
        <v>362</v>
      </c>
      <c r="E21" s="411"/>
      <c r="F21" s="411"/>
      <c r="G21" s="413"/>
      <c r="H21" s="413">
        <v>2500</v>
      </c>
      <c r="I21" s="413">
        <v>3600</v>
      </c>
      <c r="J21" s="413">
        <v>3600</v>
      </c>
      <c r="K21" s="413">
        <f t="shared" si="1"/>
        <v>9700</v>
      </c>
      <c r="L21" s="414"/>
      <c r="M21" s="416"/>
      <c r="N21" s="415"/>
      <c r="O21" s="417"/>
      <c r="P21" s="411">
        <f t="shared" si="2"/>
        <v>9700</v>
      </c>
      <c r="Q21" s="411"/>
      <c r="R21" s="424"/>
      <c r="S21" s="425"/>
      <c r="T21" s="419"/>
      <c r="U21" s="419"/>
      <c r="V21" s="419"/>
      <c r="W21" s="419"/>
      <c r="X21" s="419">
        <v>2500</v>
      </c>
      <c r="Y21" s="419"/>
      <c r="Z21" s="419"/>
      <c r="AA21" s="419"/>
      <c r="AB21" s="419">
        <v>3600</v>
      </c>
      <c r="AC21" s="419"/>
      <c r="AD21" s="419"/>
      <c r="AE21" s="419"/>
      <c r="AF21" s="419">
        <v>3600</v>
      </c>
      <c r="AG21" s="431"/>
      <c r="AH21" s="432"/>
      <c r="AI21" s="432"/>
      <c r="AJ21" s="432"/>
      <c r="AK21" s="432"/>
      <c r="AL21" s="432"/>
      <c r="AM21" s="432"/>
      <c r="AN21" s="422">
        <f t="shared" si="3"/>
        <v>9700</v>
      </c>
      <c r="AP21" s="411">
        <f t="shared" si="0"/>
        <v>0</v>
      </c>
    </row>
    <row r="22" spans="1:42">
      <c r="A22" s="411">
        <v>33300</v>
      </c>
      <c r="B22" s="248" t="s">
        <v>109</v>
      </c>
      <c r="C22" s="423" t="s">
        <v>363</v>
      </c>
      <c r="D22" s="248" t="s">
        <v>362</v>
      </c>
      <c r="E22" s="411">
        <f>11312+368</f>
        <v>11680</v>
      </c>
      <c r="F22" s="411"/>
      <c r="G22" s="413">
        <v>4200</v>
      </c>
      <c r="H22" s="413">
        <v>7500</v>
      </c>
      <c r="I22" s="413">
        <v>10800</v>
      </c>
      <c r="J22" s="413">
        <v>10800</v>
      </c>
      <c r="K22" s="413">
        <f t="shared" si="1"/>
        <v>33300</v>
      </c>
      <c r="L22" s="414"/>
      <c r="M22" s="416"/>
      <c r="N22" s="415"/>
      <c r="O22" s="417"/>
      <c r="P22" s="411">
        <f t="shared" si="2"/>
        <v>21620</v>
      </c>
      <c r="Q22" s="411"/>
      <c r="R22" s="424"/>
      <c r="S22" s="425"/>
      <c r="T22" s="419"/>
      <c r="U22" s="419"/>
      <c r="V22" s="419"/>
      <c r="W22" s="419">
        <v>2500</v>
      </c>
      <c r="X22" s="419">
        <v>5000</v>
      </c>
      <c r="Y22" s="419"/>
      <c r="Z22" s="419"/>
      <c r="AA22" s="419"/>
      <c r="AB22" s="419">
        <v>7060</v>
      </c>
      <c r="AC22" s="419"/>
      <c r="AD22" s="419"/>
      <c r="AE22" s="419"/>
      <c r="AF22" s="419">
        <v>7060</v>
      </c>
      <c r="AG22" s="431"/>
      <c r="AH22" s="432"/>
      <c r="AI22" s="432"/>
      <c r="AJ22" s="432"/>
      <c r="AK22" s="432"/>
      <c r="AL22" s="432"/>
      <c r="AM22" s="432"/>
      <c r="AN22" s="422">
        <f t="shared" si="3"/>
        <v>21620</v>
      </c>
      <c r="AP22" s="411">
        <f t="shared" si="0"/>
        <v>0</v>
      </c>
    </row>
    <row r="23" spans="1:42">
      <c r="A23" s="411">
        <v>2460</v>
      </c>
      <c r="B23" s="248" t="s">
        <v>109</v>
      </c>
      <c r="C23" s="428" t="s">
        <v>364</v>
      </c>
      <c r="D23" s="248" t="s">
        <v>362</v>
      </c>
      <c r="E23" s="411"/>
      <c r="F23" s="411">
        <v>260</v>
      </c>
      <c r="G23" s="413">
        <v>420</v>
      </c>
      <c r="H23" s="413">
        <v>600</v>
      </c>
      <c r="I23" s="413">
        <v>720</v>
      </c>
      <c r="J23" s="413">
        <v>720</v>
      </c>
      <c r="K23" s="413">
        <f t="shared" si="1"/>
        <v>2460</v>
      </c>
      <c r="L23" s="414"/>
      <c r="M23" s="416"/>
      <c r="N23" s="415"/>
      <c r="O23" s="417"/>
      <c r="P23" s="411">
        <f t="shared" si="2"/>
        <v>2460</v>
      </c>
      <c r="Q23" s="411"/>
      <c r="R23" s="424"/>
      <c r="S23" s="425"/>
      <c r="T23" s="419"/>
      <c r="U23" s="419"/>
      <c r="V23" s="419">
        <v>420</v>
      </c>
      <c r="W23" s="419">
        <v>300</v>
      </c>
      <c r="X23" s="419">
        <v>300</v>
      </c>
      <c r="Y23" s="419"/>
      <c r="Z23" s="419"/>
      <c r="AA23" s="419"/>
      <c r="AB23" s="419">
        <v>720</v>
      </c>
      <c r="AC23" s="419"/>
      <c r="AD23" s="419"/>
      <c r="AE23" s="419"/>
      <c r="AF23" s="419">
        <v>720</v>
      </c>
      <c r="AG23" s="431"/>
      <c r="AH23" s="432"/>
      <c r="AI23" s="432"/>
      <c r="AJ23" s="432"/>
      <c r="AK23" s="432"/>
      <c r="AL23" s="432"/>
      <c r="AM23" s="432"/>
      <c r="AN23" s="422">
        <f t="shared" si="3"/>
        <v>2460</v>
      </c>
      <c r="AP23" s="411">
        <f t="shared" si="0"/>
        <v>0</v>
      </c>
    </row>
    <row r="24" spans="1:42">
      <c r="A24" s="411">
        <v>11100</v>
      </c>
      <c r="B24" s="248" t="s">
        <v>109</v>
      </c>
      <c r="C24" s="423" t="s">
        <v>76</v>
      </c>
      <c r="D24" s="248" t="s">
        <v>365</v>
      </c>
      <c r="E24" s="411">
        <v>124</v>
      </c>
      <c r="F24" s="411"/>
      <c r="G24" s="413">
        <v>1400</v>
      </c>
      <c r="H24" s="413">
        <v>2500</v>
      </c>
      <c r="I24" s="413">
        <v>3600</v>
      </c>
      <c r="J24" s="413">
        <v>3600</v>
      </c>
      <c r="K24" s="413">
        <f t="shared" si="1"/>
        <v>11100</v>
      </c>
      <c r="L24" s="414"/>
      <c r="M24" s="416"/>
      <c r="N24" s="415"/>
      <c r="O24" s="417"/>
      <c r="P24" s="411">
        <f t="shared" si="2"/>
        <v>10976</v>
      </c>
      <c r="Q24" s="411"/>
      <c r="R24" s="424"/>
      <c r="S24" s="425"/>
      <c r="T24" s="425"/>
      <c r="U24" s="425"/>
      <c r="V24" s="425">
        <f>1400-124</f>
        <v>1276</v>
      </c>
      <c r="W24" s="425">
        <v>1000</v>
      </c>
      <c r="X24" s="425">
        <v>1500</v>
      </c>
      <c r="Y24" s="425"/>
      <c r="Z24" s="425"/>
      <c r="AA24" s="425">
        <v>1000</v>
      </c>
      <c r="AB24" s="425">
        <v>2000</v>
      </c>
      <c r="AC24" s="425">
        <v>600</v>
      </c>
      <c r="AD24" s="425"/>
      <c r="AE24" s="425"/>
      <c r="AF24" s="425">
        <v>2600</v>
      </c>
      <c r="AG24" s="431">
        <v>1000</v>
      </c>
      <c r="AH24" s="432"/>
      <c r="AI24" s="432"/>
      <c r="AJ24" s="432"/>
      <c r="AK24" s="432"/>
      <c r="AL24" s="432"/>
      <c r="AM24" s="432"/>
      <c r="AN24" s="422">
        <f t="shared" si="3"/>
        <v>10976</v>
      </c>
      <c r="AP24" s="411">
        <f t="shared" si="0"/>
        <v>0</v>
      </c>
    </row>
    <row r="25" spans="1:42">
      <c r="A25" s="411">
        <f>1400+9000</f>
        <v>10400</v>
      </c>
      <c r="B25" s="248" t="s">
        <v>109</v>
      </c>
      <c r="C25" s="412" t="s">
        <v>78</v>
      </c>
      <c r="D25" s="248" t="s">
        <v>366</v>
      </c>
      <c r="E25" s="411">
        <v>1763</v>
      </c>
      <c r="F25" s="411">
        <v>2050</v>
      </c>
      <c r="G25" s="413">
        <v>2400</v>
      </c>
      <c r="H25" s="413">
        <v>2000</v>
      </c>
      <c r="I25" s="413">
        <v>3000</v>
      </c>
      <c r="J25" s="413">
        <v>3000</v>
      </c>
      <c r="K25" s="413">
        <f t="shared" si="1"/>
        <v>10400</v>
      </c>
      <c r="L25" s="414"/>
      <c r="M25" s="416"/>
      <c r="N25" s="415"/>
      <c r="O25" s="417"/>
      <c r="P25" s="411">
        <f t="shared" si="2"/>
        <v>8637</v>
      </c>
      <c r="Q25" s="411"/>
      <c r="R25" s="424"/>
      <c r="S25" s="425"/>
      <c r="T25" s="419"/>
      <c r="U25" s="433"/>
      <c r="V25" s="433"/>
      <c r="W25" s="433">
        <f>1000-363</f>
        <v>637</v>
      </c>
      <c r="X25" s="433">
        <v>2000</v>
      </c>
      <c r="Y25" s="433"/>
      <c r="Z25" s="433"/>
      <c r="AA25" s="433"/>
      <c r="AB25" s="433">
        <v>3000</v>
      </c>
      <c r="AC25" s="433"/>
      <c r="AD25" s="433"/>
      <c r="AE25" s="433"/>
      <c r="AF25" s="433">
        <v>2000</v>
      </c>
      <c r="AG25" s="431">
        <v>1000</v>
      </c>
      <c r="AH25" s="432"/>
      <c r="AI25" s="432"/>
      <c r="AJ25" s="432"/>
      <c r="AK25" s="432"/>
      <c r="AL25" s="432"/>
      <c r="AM25" s="432"/>
      <c r="AN25" s="422">
        <f t="shared" si="3"/>
        <v>8637</v>
      </c>
      <c r="AP25" s="411">
        <f t="shared" si="0"/>
        <v>0</v>
      </c>
    </row>
    <row r="26" spans="1:42">
      <c r="A26" s="411">
        <v>3000</v>
      </c>
      <c r="B26" s="248" t="s">
        <v>62</v>
      </c>
      <c r="C26" s="434" t="s">
        <v>367</v>
      </c>
      <c r="D26" s="248" t="s">
        <v>368</v>
      </c>
      <c r="E26" s="411">
        <v>73</v>
      </c>
      <c r="F26" s="411"/>
      <c r="G26" s="413"/>
      <c r="H26" s="413"/>
      <c r="I26" s="413"/>
      <c r="J26" s="413"/>
      <c r="K26" s="413">
        <f t="shared" si="1"/>
        <v>0</v>
      </c>
      <c r="L26" s="414">
        <v>3000</v>
      </c>
      <c r="M26" s="416"/>
      <c r="N26" s="415"/>
      <c r="O26" s="417"/>
      <c r="P26" s="411">
        <f t="shared" si="2"/>
        <v>2927</v>
      </c>
      <c r="Q26" s="411"/>
      <c r="R26" s="424"/>
      <c r="S26" s="425"/>
      <c r="T26" s="419"/>
      <c r="U26" s="419"/>
      <c r="V26" s="419">
        <v>677</v>
      </c>
      <c r="W26" s="419"/>
      <c r="X26" s="419">
        <v>750</v>
      </c>
      <c r="Y26" s="419"/>
      <c r="Z26" s="419"/>
      <c r="AA26" s="419"/>
      <c r="AB26" s="419">
        <v>750</v>
      </c>
      <c r="AC26" s="419"/>
      <c r="AD26" s="419"/>
      <c r="AE26" s="419"/>
      <c r="AF26" s="419">
        <v>750</v>
      </c>
      <c r="AG26" s="420"/>
      <c r="AH26" s="421"/>
      <c r="AI26" s="421"/>
      <c r="AJ26" s="421"/>
      <c r="AK26" s="421"/>
      <c r="AL26" s="421"/>
      <c r="AM26" s="421"/>
      <c r="AN26" s="422">
        <f t="shared" si="3"/>
        <v>2927</v>
      </c>
      <c r="AP26" s="411">
        <f t="shared" si="0"/>
        <v>0</v>
      </c>
    </row>
    <row r="27" spans="1:42">
      <c r="A27" s="411">
        <v>13000</v>
      </c>
      <c r="B27" s="248" t="s">
        <v>27</v>
      </c>
      <c r="C27" s="435" t="s">
        <v>369</v>
      </c>
      <c r="D27" s="256" t="s">
        <v>370</v>
      </c>
      <c r="E27" s="411">
        <v>1545</v>
      </c>
      <c r="F27" s="411">
        <f>52</f>
        <v>52</v>
      </c>
      <c r="G27" s="413"/>
      <c r="H27" s="413"/>
      <c r="I27" s="413"/>
      <c r="J27" s="413"/>
      <c r="K27" s="413">
        <f t="shared" si="1"/>
        <v>0</v>
      </c>
      <c r="L27" s="414"/>
      <c r="M27" s="416">
        <v>13000</v>
      </c>
      <c r="N27" s="415"/>
      <c r="O27" s="417"/>
      <c r="P27" s="411">
        <f t="shared" si="2"/>
        <v>11455</v>
      </c>
      <c r="Q27" s="411"/>
      <c r="R27" s="418"/>
      <c r="S27" s="419"/>
      <c r="T27" s="419"/>
      <c r="U27" s="419"/>
      <c r="V27" s="419">
        <f>1000+4987</f>
        <v>5987</v>
      </c>
      <c r="W27" s="419">
        <v>2000</v>
      </c>
      <c r="X27" s="419">
        <v>1000</v>
      </c>
      <c r="Y27" s="419">
        <v>1000</v>
      </c>
      <c r="Z27" s="419">
        <v>468</v>
      </c>
      <c r="AA27" s="419"/>
      <c r="AB27" s="419"/>
      <c r="AC27" s="419"/>
      <c r="AD27" s="419">
        <v>1000</v>
      </c>
      <c r="AE27" s="419"/>
      <c r="AF27" s="419"/>
      <c r="AG27" s="420"/>
      <c r="AH27" s="421"/>
      <c r="AI27" s="421"/>
      <c r="AJ27" s="421"/>
      <c r="AK27" s="421"/>
      <c r="AL27" s="421"/>
      <c r="AM27" s="421"/>
      <c r="AN27" s="422">
        <f t="shared" si="3"/>
        <v>11455</v>
      </c>
      <c r="AP27" s="411">
        <f t="shared" si="0"/>
        <v>0</v>
      </c>
    </row>
    <row r="28" spans="1:42">
      <c r="A28" s="411">
        <v>5000</v>
      </c>
      <c r="B28" s="248" t="s">
        <v>27</v>
      </c>
      <c r="C28" s="436" t="s">
        <v>371</v>
      </c>
      <c r="D28" s="256" t="s">
        <v>370</v>
      </c>
      <c r="E28" s="411">
        <f>200+100+200+100+320+1300+300+150</f>
        <v>2670</v>
      </c>
      <c r="F28" s="411"/>
      <c r="G28" s="413"/>
      <c r="H28" s="413"/>
      <c r="I28" s="413"/>
      <c r="J28" s="413"/>
      <c r="K28" s="413">
        <f t="shared" si="1"/>
        <v>0</v>
      </c>
      <c r="L28" s="414"/>
      <c r="M28" s="416">
        <v>5000</v>
      </c>
      <c r="N28" s="415"/>
      <c r="O28" s="417"/>
      <c r="P28" s="411">
        <f t="shared" si="2"/>
        <v>2330</v>
      </c>
      <c r="Q28" s="411"/>
      <c r="R28" s="418"/>
      <c r="S28" s="419"/>
      <c r="T28" s="419"/>
      <c r="U28" s="419"/>
      <c r="V28" s="419">
        <v>2330</v>
      </c>
      <c r="W28" s="419"/>
      <c r="X28" s="419"/>
      <c r="Y28" s="419"/>
      <c r="Z28" s="419"/>
      <c r="AA28" s="419"/>
      <c r="AB28" s="419"/>
      <c r="AC28" s="419"/>
      <c r="AD28" s="419"/>
      <c r="AE28" s="419"/>
      <c r="AF28" s="419"/>
      <c r="AG28" s="420"/>
      <c r="AH28" s="421"/>
      <c r="AI28" s="421"/>
      <c r="AJ28" s="421"/>
      <c r="AK28" s="421"/>
      <c r="AL28" s="421"/>
      <c r="AM28" s="421"/>
      <c r="AN28" s="422">
        <f t="shared" si="3"/>
        <v>2330</v>
      </c>
      <c r="AP28" s="411">
        <f t="shared" si="0"/>
        <v>0</v>
      </c>
    </row>
    <row r="29" spans="1:42">
      <c r="A29" s="411">
        <v>20500</v>
      </c>
      <c r="B29" s="248" t="s">
        <v>27</v>
      </c>
      <c r="C29" s="436" t="s">
        <v>372</v>
      </c>
      <c r="D29" s="256" t="s">
        <v>370</v>
      </c>
      <c r="E29" s="411">
        <f>1704+276+180+180</f>
        <v>2340</v>
      </c>
      <c r="F29" s="411"/>
      <c r="G29" s="413">
        <v>3500</v>
      </c>
      <c r="H29" s="413">
        <v>5000</v>
      </c>
      <c r="I29" s="413">
        <v>6000</v>
      </c>
      <c r="J29" s="413">
        <v>6000</v>
      </c>
      <c r="K29" s="413">
        <f t="shared" si="1"/>
        <v>20500</v>
      </c>
      <c r="L29" s="414"/>
      <c r="M29" s="416"/>
      <c r="N29" s="415"/>
      <c r="O29" s="417"/>
      <c r="P29" s="411">
        <f t="shared" si="2"/>
        <v>18160</v>
      </c>
      <c r="Q29" s="411"/>
      <c r="R29" s="418"/>
      <c r="S29" s="418"/>
      <c r="T29" s="418"/>
      <c r="U29" s="419"/>
      <c r="V29" s="419">
        <v>1160</v>
      </c>
      <c r="W29" s="419"/>
      <c r="X29" s="419">
        <v>5000</v>
      </c>
      <c r="Y29" s="419"/>
      <c r="Z29" s="419"/>
      <c r="AA29" s="419"/>
      <c r="AB29" s="419">
        <v>6000</v>
      </c>
      <c r="AC29" s="419"/>
      <c r="AD29" s="419"/>
      <c r="AE29" s="419"/>
      <c r="AF29" s="419">
        <v>6000</v>
      </c>
      <c r="AG29" s="420"/>
      <c r="AH29" s="421"/>
      <c r="AI29" s="421"/>
      <c r="AJ29" s="421"/>
      <c r="AK29" s="421"/>
      <c r="AL29" s="421"/>
      <c r="AM29" s="421"/>
      <c r="AN29" s="422">
        <f t="shared" si="3"/>
        <v>18160</v>
      </c>
      <c r="AP29" s="411">
        <f t="shared" si="0"/>
        <v>0</v>
      </c>
    </row>
    <row r="30" spans="1:42">
      <c r="A30" s="411">
        <v>3600</v>
      </c>
      <c r="B30" s="248" t="s">
        <v>27</v>
      </c>
      <c r="C30" s="437" t="s">
        <v>373</v>
      </c>
      <c r="D30" s="256" t="s">
        <v>374</v>
      </c>
      <c r="E30" s="411"/>
      <c r="F30" s="411"/>
      <c r="G30" s="413">
        <v>900</v>
      </c>
      <c r="H30" s="413">
        <v>900</v>
      </c>
      <c r="I30" s="413">
        <v>900</v>
      </c>
      <c r="J30" s="413">
        <v>900</v>
      </c>
      <c r="K30" s="413">
        <f t="shared" si="1"/>
        <v>3600</v>
      </c>
      <c r="L30" s="414"/>
      <c r="M30" s="416"/>
      <c r="N30" s="415"/>
      <c r="O30" s="417"/>
      <c r="P30" s="411">
        <f t="shared" si="2"/>
        <v>3600</v>
      </c>
      <c r="Q30" s="411"/>
      <c r="R30" s="418"/>
      <c r="S30" s="419"/>
      <c r="T30" s="425"/>
      <c r="U30" s="425"/>
      <c r="V30" s="425">
        <v>2700</v>
      </c>
      <c r="W30" s="425"/>
      <c r="X30" s="425"/>
      <c r="Y30" s="425"/>
      <c r="Z30" s="425"/>
      <c r="AA30" s="425"/>
      <c r="AB30" s="425"/>
      <c r="AC30" s="425"/>
      <c r="AD30" s="425"/>
      <c r="AE30" s="425"/>
      <c r="AF30" s="425">
        <v>900</v>
      </c>
      <c r="AG30" s="420"/>
      <c r="AH30" s="421"/>
      <c r="AI30" s="421"/>
      <c r="AJ30" s="421"/>
      <c r="AK30" s="421"/>
      <c r="AL30" s="421"/>
      <c r="AM30" s="421"/>
      <c r="AN30" s="422">
        <f t="shared" si="3"/>
        <v>3600</v>
      </c>
      <c r="AP30" s="411">
        <f t="shared" si="0"/>
        <v>0</v>
      </c>
    </row>
    <row r="31" spans="1:42">
      <c r="A31" s="411">
        <v>4725</v>
      </c>
      <c r="B31" s="248" t="s">
        <v>27</v>
      </c>
      <c r="C31" s="423" t="s">
        <v>375</v>
      </c>
      <c r="D31" s="248" t="s">
        <v>376</v>
      </c>
      <c r="E31" s="411"/>
      <c r="F31" s="411"/>
      <c r="G31" s="413">
        <v>900</v>
      </c>
      <c r="H31" s="413">
        <v>1125</v>
      </c>
      <c r="I31" s="413">
        <v>1350</v>
      </c>
      <c r="J31" s="413">
        <v>1350</v>
      </c>
      <c r="K31" s="413">
        <f t="shared" si="1"/>
        <v>4725</v>
      </c>
      <c r="L31" s="414"/>
      <c r="M31" s="416"/>
      <c r="N31" s="415"/>
      <c r="O31" s="417"/>
      <c r="P31" s="411">
        <f t="shared" si="2"/>
        <v>4725</v>
      </c>
      <c r="Q31" s="411"/>
      <c r="R31" s="418"/>
      <c r="S31" s="419"/>
      <c r="T31" s="425"/>
      <c r="U31" s="425"/>
      <c r="V31" s="425">
        <v>900</v>
      </c>
      <c r="W31" s="425">
        <v>500</v>
      </c>
      <c r="X31" s="425">
        <v>625</v>
      </c>
      <c r="Y31" s="425"/>
      <c r="Z31" s="425"/>
      <c r="AA31" s="425"/>
      <c r="AB31" s="425">
        <v>1350</v>
      </c>
      <c r="AC31" s="425"/>
      <c r="AD31" s="425"/>
      <c r="AE31" s="425"/>
      <c r="AF31" s="425">
        <v>1350</v>
      </c>
      <c r="AG31" s="420"/>
      <c r="AH31" s="421"/>
      <c r="AI31" s="421"/>
      <c r="AJ31" s="421"/>
      <c r="AK31" s="421"/>
      <c r="AL31" s="421"/>
      <c r="AM31" s="421"/>
      <c r="AN31" s="422">
        <f t="shared" si="3"/>
        <v>4725</v>
      </c>
      <c r="AP31" s="411">
        <f t="shared" si="0"/>
        <v>0</v>
      </c>
    </row>
    <row r="32" spans="1:42">
      <c r="A32" s="411">
        <v>3150</v>
      </c>
      <c r="B32" s="248" t="s">
        <v>27</v>
      </c>
      <c r="C32" s="437" t="s">
        <v>377</v>
      </c>
      <c r="D32" s="248" t="s">
        <v>378</v>
      </c>
      <c r="E32" s="411">
        <f>1583+30</f>
        <v>1613</v>
      </c>
      <c r="F32" s="411"/>
      <c r="G32" s="413">
        <v>600</v>
      </c>
      <c r="H32" s="413">
        <v>750</v>
      </c>
      <c r="I32" s="413">
        <v>900</v>
      </c>
      <c r="J32" s="413">
        <v>900</v>
      </c>
      <c r="K32" s="413">
        <f t="shared" si="1"/>
        <v>3150</v>
      </c>
      <c r="L32" s="414"/>
      <c r="M32" s="416"/>
      <c r="N32" s="415"/>
      <c r="O32" s="417"/>
      <c r="P32" s="411">
        <f t="shared" si="2"/>
        <v>1537</v>
      </c>
      <c r="Q32" s="411"/>
      <c r="R32" s="418"/>
      <c r="S32" s="419"/>
      <c r="T32" s="425"/>
      <c r="U32" s="425"/>
      <c r="V32" s="425"/>
      <c r="W32" s="425"/>
      <c r="X32" s="425">
        <v>500</v>
      </c>
      <c r="Y32" s="425"/>
      <c r="Z32" s="425"/>
      <c r="AA32" s="425"/>
      <c r="AB32" s="425">
        <v>530</v>
      </c>
      <c r="AC32" s="425"/>
      <c r="AD32" s="425"/>
      <c r="AE32" s="425"/>
      <c r="AF32" s="425">
        <v>507</v>
      </c>
      <c r="AG32" s="420"/>
      <c r="AH32" s="421"/>
      <c r="AI32" s="421"/>
      <c r="AJ32" s="421"/>
      <c r="AK32" s="421"/>
      <c r="AL32" s="421"/>
      <c r="AM32" s="421"/>
      <c r="AN32" s="422">
        <f t="shared" si="3"/>
        <v>1537</v>
      </c>
      <c r="AP32" s="411">
        <f t="shared" si="0"/>
        <v>0</v>
      </c>
    </row>
    <row r="33" spans="1:43">
      <c r="A33" s="411">
        <v>6000</v>
      </c>
      <c r="B33" s="248" t="s">
        <v>113</v>
      </c>
      <c r="C33" s="423" t="s">
        <v>91</v>
      </c>
      <c r="D33" s="248" t="s">
        <v>379</v>
      </c>
      <c r="E33" s="411"/>
      <c r="F33" s="411"/>
      <c r="G33" s="413">
        <v>1500</v>
      </c>
      <c r="H33" s="413">
        <v>1500</v>
      </c>
      <c r="I33" s="413">
        <v>1500</v>
      </c>
      <c r="J33" s="413">
        <v>1500</v>
      </c>
      <c r="K33" s="413">
        <f t="shared" si="1"/>
        <v>6000</v>
      </c>
      <c r="L33" s="414"/>
      <c r="M33" s="416"/>
      <c r="N33" s="415"/>
      <c r="O33" s="417"/>
      <c r="P33" s="411">
        <f t="shared" si="2"/>
        <v>6000</v>
      </c>
      <c r="Q33" s="411"/>
      <c r="R33" s="418"/>
      <c r="S33" s="419"/>
      <c r="T33" s="425"/>
      <c r="U33" s="425"/>
      <c r="V33" s="425"/>
      <c r="W33" s="425">
        <v>1000</v>
      </c>
      <c r="X33" s="425">
        <v>1000</v>
      </c>
      <c r="Y33" s="425"/>
      <c r="Z33" s="425"/>
      <c r="AA33" s="425"/>
      <c r="AB33" s="425">
        <v>2000</v>
      </c>
      <c r="AC33" s="425"/>
      <c r="AD33" s="425"/>
      <c r="AE33" s="425"/>
      <c r="AF33" s="425">
        <v>2000</v>
      </c>
      <c r="AG33" s="426"/>
      <c r="AH33" s="427"/>
      <c r="AI33" s="427"/>
      <c r="AJ33" s="427"/>
      <c r="AK33" s="427"/>
      <c r="AL33" s="427"/>
      <c r="AM33" s="427"/>
      <c r="AN33" s="422">
        <f t="shared" si="3"/>
        <v>6000</v>
      </c>
      <c r="AP33" s="411">
        <f t="shared" si="0"/>
        <v>0</v>
      </c>
    </row>
    <row r="34" spans="1:43">
      <c r="A34" s="411">
        <v>24000</v>
      </c>
      <c r="B34" s="248" t="s">
        <v>55</v>
      </c>
      <c r="C34" s="423" t="s">
        <v>380</v>
      </c>
      <c r="D34" s="248" t="s">
        <v>381</v>
      </c>
      <c r="E34" s="411"/>
      <c r="F34" s="411"/>
      <c r="G34" s="413"/>
      <c r="H34" s="413"/>
      <c r="I34" s="413"/>
      <c r="J34" s="413"/>
      <c r="K34" s="413">
        <f t="shared" si="1"/>
        <v>0</v>
      </c>
      <c r="L34" s="414">
        <v>24000</v>
      </c>
      <c r="M34" s="416"/>
      <c r="N34" s="415"/>
      <c r="O34" s="417"/>
      <c r="P34" s="411">
        <f t="shared" si="2"/>
        <v>24000</v>
      </c>
      <c r="Q34" s="411"/>
      <c r="R34" s="424"/>
      <c r="S34" s="425"/>
      <c r="T34" s="425"/>
      <c r="U34" s="425"/>
      <c r="V34" s="425"/>
      <c r="W34" s="425"/>
      <c r="X34" s="425"/>
      <c r="Y34" s="425"/>
      <c r="Z34" s="425"/>
      <c r="AA34" s="425"/>
      <c r="AB34" s="425"/>
      <c r="AC34" s="425"/>
      <c r="AD34" s="425"/>
      <c r="AE34" s="425"/>
      <c r="AF34" s="425"/>
      <c r="AG34" s="431"/>
      <c r="AH34" s="432"/>
      <c r="AI34" s="432"/>
      <c r="AJ34" s="432"/>
      <c r="AK34" s="432"/>
      <c r="AL34" s="432"/>
      <c r="AM34" s="432"/>
      <c r="AN34" s="422">
        <f>P34</f>
        <v>24000</v>
      </c>
      <c r="AP34" s="411">
        <f t="shared" si="0"/>
        <v>24000</v>
      </c>
      <c r="AQ34" s="248" t="s">
        <v>382</v>
      </c>
    </row>
    <row r="35" spans="1:43">
      <c r="A35" s="411">
        <v>18750</v>
      </c>
      <c r="B35" s="248" t="s">
        <v>55</v>
      </c>
      <c r="C35" s="423" t="s">
        <v>383</v>
      </c>
      <c r="D35" s="248" t="s">
        <v>381</v>
      </c>
      <c r="E35" s="411"/>
      <c r="F35" s="411"/>
      <c r="G35" s="413"/>
      <c r="H35" s="413"/>
      <c r="I35" s="413"/>
      <c r="J35" s="413"/>
      <c r="K35" s="413">
        <f t="shared" si="1"/>
        <v>0</v>
      </c>
      <c r="L35" s="414">
        <v>18750</v>
      </c>
      <c r="M35" s="416"/>
      <c r="N35" s="415"/>
      <c r="O35" s="417"/>
      <c r="P35" s="411">
        <f t="shared" si="2"/>
        <v>18750</v>
      </c>
      <c r="Q35" s="411"/>
      <c r="R35" s="424"/>
      <c r="S35" s="425"/>
      <c r="T35" s="425"/>
      <c r="U35" s="425"/>
      <c r="V35" s="425"/>
      <c r="W35" s="425"/>
      <c r="X35" s="425"/>
      <c r="Y35" s="425"/>
      <c r="Z35" s="425"/>
      <c r="AA35" s="425"/>
      <c r="AB35" s="425"/>
      <c r="AC35" s="425"/>
      <c r="AD35" s="425"/>
      <c r="AE35" s="425"/>
      <c r="AF35" s="425"/>
      <c r="AG35" s="431"/>
      <c r="AH35" s="432"/>
      <c r="AI35" s="432"/>
      <c r="AJ35" s="432"/>
      <c r="AK35" s="432"/>
      <c r="AL35" s="432"/>
      <c r="AM35" s="432"/>
      <c r="AN35" s="422">
        <f t="shared" ref="AN35:AN37" si="4">P35</f>
        <v>18750</v>
      </c>
      <c r="AP35" s="411">
        <f t="shared" si="0"/>
        <v>18750</v>
      </c>
      <c r="AQ35" s="248" t="s">
        <v>382</v>
      </c>
    </row>
    <row r="36" spans="1:43">
      <c r="A36" s="411">
        <v>-24000</v>
      </c>
      <c r="B36" s="248" t="s">
        <v>55</v>
      </c>
      <c r="C36" s="423" t="s">
        <v>380</v>
      </c>
      <c r="D36" s="248" t="s">
        <v>381</v>
      </c>
      <c r="E36" s="411"/>
      <c r="F36" s="411"/>
      <c r="G36" s="413"/>
      <c r="H36" s="413"/>
      <c r="I36" s="413"/>
      <c r="J36" s="413"/>
      <c r="K36" s="413">
        <f t="shared" si="1"/>
        <v>0</v>
      </c>
      <c r="L36" s="414">
        <v>-24000</v>
      </c>
      <c r="M36" s="416"/>
      <c r="N36" s="415"/>
      <c r="O36" s="417"/>
      <c r="P36" s="411">
        <f t="shared" si="2"/>
        <v>-24000</v>
      </c>
      <c r="Q36" s="411"/>
      <c r="R36" s="424"/>
      <c r="S36" s="425"/>
      <c r="T36" s="425"/>
      <c r="U36" s="425"/>
      <c r="V36" s="425"/>
      <c r="W36" s="425"/>
      <c r="X36" s="425"/>
      <c r="Y36" s="425"/>
      <c r="Z36" s="425"/>
      <c r="AA36" s="425"/>
      <c r="AB36" s="425"/>
      <c r="AC36" s="425"/>
      <c r="AD36" s="425"/>
      <c r="AE36" s="425"/>
      <c r="AF36" s="425"/>
      <c r="AG36" s="431"/>
      <c r="AH36" s="432"/>
      <c r="AI36" s="432"/>
      <c r="AJ36" s="432"/>
      <c r="AK36" s="432"/>
      <c r="AL36" s="432"/>
      <c r="AM36" s="432"/>
      <c r="AN36" s="422">
        <f t="shared" si="4"/>
        <v>-24000</v>
      </c>
      <c r="AP36" s="411">
        <f t="shared" si="0"/>
        <v>-24000</v>
      </c>
      <c r="AQ36" s="248" t="s">
        <v>382</v>
      </c>
    </row>
    <row r="37" spans="1:43">
      <c r="A37" s="411">
        <v>-18750</v>
      </c>
      <c r="B37" s="248" t="s">
        <v>55</v>
      </c>
      <c r="C37" s="423" t="s">
        <v>383</v>
      </c>
      <c r="D37" s="248" t="s">
        <v>381</v>
      </c>
      <c r="E37" s="411"/>
      <c r="F37" s="411"/>
      <c r="G37" s="413"/>
      <c r="H37" s="413"/>
      <c r="I37" s="413"/>
      <c r="J37" s="413"/>
      <c r="K37" s="413">
        <f t="shared" si="1"/>
        <v>0</v>
      </c>
      <c r="L37" s="414">
        <v>-18750</v>
      </c>
      <c r="M37" s="416"/>
      <c r="N37" s="415"/>
      <c r="O37" s="417"/>
      <c r="P37" s="411">
        <f t="shared" si="2"/>
        <v>-18750</v>
      </c>
      <c r="Q37" s="411"/>
      <c r="R37" s="424"/>
      <c r="S37" s="425"/>
      <c r="T37" s="425"/>
      <c r="U37" s="425"/>
      <c r="V37" s="425"/>
      <c r="W37" s="425"/>
      <c r="X37" s="425"/>
      <c r="Y37" s="425"/>
      <c r="Z37" s="425"/>
      <c r="AA37" s="425"/>
      <c r="AB37" s="425"/>
      <c r="AC37" s="425"/>
      <c r="AD37" s="425"/>
      <c r="AE37" s="425"/>
      <c r="AF37" s="425"/>
      <c r="AG37" s="431"/>
      <c r="AH37" s="432"/>
      <c r="AI37" s="432"/>
      <c r="AJ37" s="432"/>
      <c r="AK37" s="432"/>
      <c r="AL37" s="432"/>
      <c r="AM37" s="432"/>
      <c r="AN37" s="422">
        <f t="shared" si="4"/>
        <v>-18750</v>
      </c>
      <c r="AP37" s="411">
        <f t="shared" si="0"/>
        <v>-18750</v>
      </c>
      <c r="AQ37" s="248" t="s">
        <v>382</v>
      </c>
    </row>
    <row r="38" spans="1:43">
      <c r="A38" s="411">
        <f>2400-26-27</f>
        <v>2347</v>
      </c>
      <c r="B38" s="248" t="s">
        <v>55</v>
      </c>
      <c r="C38" s="423" t="s">
        <v>384</v>
      </c>
      <c r="D38" s="248" t="s">
        <v>381</v>
      </c>
      <c r="E38" s="411">
        <f>565+258</f>
        <v>823</v>
      </c>
      <c r="F38" s="411">
        <v>76</v>
      </c>
      <c r="G38" s="413"/>
      <c r="H38" s="413"/>
      <c r="I38" s="413"/>
      <c r="J38" s="413"/>
      <c r="K38" s="413">
        <f t="shared" si="1"/>
        <v>0</v>
      </c>
      <c r="L38" s="414">
        <f>A38</f>
        <v>2347</v>
      </c>
      <c r="M38" s="416"/>
      <c r="N38" s="415"/>
      <c r="O38" s="417"/>
      <c r="P38" s="411">
        <f t="shared" si="2"/>
        <v>1524</v>
      </c>
      <c r="Q38" s="411"/>
      <c r="R38" s="418"/>
      <c r="S38" s="419">
        <f>150+135-285</f>
        <v>0</v>
      </c>
      <c r="T38" s="419"/>
      <c r="U38" s="419"/>
      <c r="V38" s="419">
        <v>24</v>
      </c>
      <c r="W38" s="419">
        <v>300</v>
      </c>
      <c r="X38" s="419">
        <v>150</v>
      </c>
      <c r="Y38" s="419"/>
      <c r="Z38" s="419"/>
      <c r="AA38" s="419"/>
      <c r="AB38" s="419">
        <v>450</v>
      </c>
      <c r="AC38" s="419"/>
      <c r="AD38" s="419">
        <v>450</v>
      </c>
      <c r="AE38" s="419"/>
      <c r="AF38" s="419">
        <v>150</v>
      </c>
      <c r="AG38" s="420"/>
      <c r="AH38" s="421"/>
      <c r="AI38" s="421"/>
      <c r="AJ38" s="421"/>
      <c r="AK38" s="421"/>
      <c r="AL38" s="421"/>
      <c r="AM38" s="421"/>
      <c r="AN38" s="422">
        <f t="shared" si="3"/>
        <v>1524</v>
      </c>
      <c r="AP38" s="411">
        <f t="shared" si="0"/>
        <v>0</v>
      </c>
    </row>
    <row r="39" spans="1:43">
      <c r="A39" s="411">
        <v>26</v>
      </c>
      <c r="B39" s="248" t="s">
        <v>55</v>
      </c>
      <c r="C39" s="435" t="s">
        <v>385</v>
      </c>
      <c r="D39" s="248" t="s">
        <v>386</v>
      </c>
      <c r="E39" s="411">
        <v>26</v>
      </c>
      <c r="F39" s="411"/>
      <c r="G39" s="413"/>
      <c r="H39" s="413"/>
      <c r="I39" s="413"/>
      <c r="J39" s="413"/>
      <c r="K39" s="413"/>
      <c r="L39" s="414">
        <f t="shared" ref="L39:L40" si="5">A39</f>
        <v>26</v>
      </c>
      <c r="M39" s="416"/>
      <c r="N39" s="415"/>
      <c r="O39" s="417"/>
      <c r="P39" s="411">
        <f t="shared" si="2"/>
        <v>0</v>
      </c>
      <c r="Q39" s="411"/>
      <c r="R39" s="418"/>
      <c r="S39" s="419"/>
      <c r="T39" s="419"/>
      <c r="U39" s="419"/>
      <c r="V39" s="419"/>
      <c r="W39" s="419"/>
      <c r="X39" s="419"/>
      <c r="Y39" s="419"/>
      <c r="Z39" s="419"/>
      <c r="AA39" s="419"/>
      <c r="AB39" s="419"/>
      <c r="AC39" s="419"/>
      <c r="AD39" s="419"/>
      <c r="AE39" s="419"/>
      <c r="AF39" s="419"/>
      <c r="AG39" s="420"/>
      <c r="AH39" s="421"/>
      <c r="AI39" s="421"/>
      <c r="AJ39" s="421"/>
      <c r="AK39" s="421"/>
      <c r="AL39" s="421"/>
      <c r="AM39" s="421"/>
      <c r="AN39" s="422">
        <f t="shared" si="3"/>
        <v>0</v>
      </c>
      <c r="AP39" s="411">
        <f t="shared" si="0"/>
        <v>0</v>
      </c>
    </row>
    <row r="40" spans="1:43">
      <c r="A40" s="411">
        <v>27</v>
      </c>
      <c r="B40" s="248" t="s">
        <v>55</v>
      </c>
      <c r="C40" s="435" t="s">
        <v>387</v>
      </c>
      <c r="D40" s="248" t="s">
        <v>388</v>
      </c>
      <c r="E40" s="411">
        <v>27</v>
      </c>
      <c r="F40" s="411"/>
      <c r="G40" s="413"/>
      <c r="H40" s="413"/>
      <c r="I40" s="413"/>
      <c r="J40" s="413"/>
      <c r="K40" s="413"/>
      <c r="L40" s="414">
        <f t="shared" si="5"/>
        <v>27</v>
      </c>
      <c r="M40" s="416"/>
      <c r="N40" s="415"/>
      <c r="O40" s="417"/>
      <c r="P40" s="411">
        <f t="shared" si="2"/>
        <v>0</v>
      </c>
      <c r="Q40" s="411"/>
      <c r="R40" s="418"/>
      <c r="S40" s="419"/>
      <c r="T40" s="419"/>
      <c r="U40" s="419"/>
      <c r="V40" s="419"/>
      <c r="W40" s="419"/>
      <c r="X40" s="419"/>
      <c r="Y40" s="419"/>
      <c r="Z40" s="419"/>
      <c r="AA40" s="419"/>
      <c r="AB40" s="419"/>
      <c r="AC40" s="419"/>
      <c r="AD40" s="419"/>
      <c r="AE40" s="419"/>
      <c r="AF40" s="419"/>
      <c r="AG40" s="420"/>
      <c r="AH40" s="421"/>
      <c r="AI40" s="421"/>
      <c r="AJ40" s="421"/>
      <c r="AK40" s="421"/>
      <c r="AL40" s="421"/>
      <c r="AM40" s="421"/>
      <c r="AN40" s="422">
        <f t="shared" si="3"/>
        <v>0</v>
      </c>
      <c r="AP40" s="411">
        <f t="shared" si="0"/>
        <v>0</v>
      </c>
    </row>
    <row r="41" spans="1:43">
      <c r="A41" s="411"/>
      <c r="C41" s="435"/>
      <c r="D41" s="248" t="s">
        <v>389</v>
      </c>
      <c r="E41" s="411"/>
      <c r="F41" s="411"/>
      <c r="G41" s="413"/>
      <c r="H41" s="413"/>
      <c r="I41" s="413"/>
      <c r="J41" s="413"/>
      <c r="K41" s="413"/>
      <c r="L41" s="414"/>
      <c r="M41" s="416"/>
      <c r="N41" s="415"/>
      <c r="O41" s="417"/>
      <c r="P41" s="411"/>
      <c r="Q41" s="411"/>
      <c r="R41" s="418"/>
      <c r="S41" s="419"/>
      <c r="T41" s="419"/>
      <c r="U41" s="419"/>
      <c r="V41" s="419"/>
      <c r="W41" s="419"/>
      <c r="X41" s="419"/>
      <c r="Y41" s="419"/>
      <c r="Z41" s="419"/>
      <c r="AA41" s="419"/>
      <c r="AB41" s="419"/>
      <c r="AC41" s="419"/>
      <c r="AD41" s="419"/>
      <c r="AE41" s="419"/>
      <c r="AF41" s="419"/>
      <c r="AG41" s="420"/>
      <c r="AH41" s="421"/>
      <c r="AI41" s="421"/>
      <c r="AJ41" s="421"/>
      <c r="AK41" s="421"/>
      <c r="AL41" s="421"/>
      <c r="AM41" s="421"/>
      <c r="AN41" s="422"/>
      <c r="AP41" s="411"/>
    </row>
    <row r="42" spans="1:43" ht="13.5" thickBot="1">
      <c r="A42" s="438">
        <f>SUM(A4:A40)</f>
        <v>389398.1</v>
      </c>
      <c r="E42" s="438">
        <f>SUM(E4:E40)</f>
        <v>45902.25</v>
      </c>
      <c r="F42" s="438">
        <f t="shared" ref="F42:AN42" si="6">SUM(F4:F40)</f>
        <v>2853.63</v>
      </c>
      <c r="G42" s="439">
        <f t="shared" si="6"/>
        <v>27340</v>
      </c>
      <c r="H42" s="439">
        <f t="shared" si="6"/>
        <v>38775</v>
      </c>
      <c r="I42" s="439">
        <f t="shared" si="6"/>
        <v>50190</v>
      </c>
      <c r="J42" s="439">
        <f t="shared" si="6"/>
        <v>50190</v>
      </c>
      <c r="K42" s="439">
        <f t="shared" si="6"/>
        <v>166495</v>
      </c>
      <c r="L42" s="440">
        <f t="shared" si="6"/>
        <v>16500</v>
      </c>
      <c r="M42" s="442">
        <f t="shared" si="6"/>
        <v>18000</v>
      </c>
      <c r="N42" s="441">
        <f t="shared" si="6"/>
        <v>183580</v>
      </c>
      <c r="O42" s="443">
        <f t="shared" si="6"/>
        <v>4823</v>
      </c>
      <c r="P42" s="438">
        <f t="shared" si="6"/>
        <v>343495.75</v>
      </c>
      <c r="Q42" s="438">
        <f t="shared" si="6"/>
        <v>0</v>
      </c>
      <c r="R42" s="444">
        <f t="shared" si="6"/>
        <v>0</v>
      </c>
      <c r="S42" s="444">
        <f t="shared" si="6"/>
        <v>0</v>
      </c>
      <c r="T42" s="444">
        <f t="shared" si="6"/>
        <v>0</v>
      </c>
      <c r="U42" s="444">
        <f t="shared" si="6"/>
        <v>0</v>
      </c>
      <c r="V42" s="444">
        <f t="shared" si="6"/>
        <v>34949</v>
      </c>
      <c r="W42" s="444">
        <f t="shared" si="6"/>
        <v>26312</v>
      </c>
      <c r="X42" s="444">
        <f t="shared" si="6"/>
        <v>65113</v>
      </c>
      <c r="Y42" s="444">
        <f t="shared" si="6"/>
        <v>6300</v>
      </c>
      <c r="Z42" s="444">
        <f t="shared" si="6"/>
        <v>1518</v>
      </c>
      <c r="AA42" s="444">
        <f t="shared" si="6"/>
        <v>17200</v>
      </c>
      <c r="AB42" s="444">
        <f t="shared" si="6"/>
        <v>79948</v>
      </c>
      <c r="AC42" s="444">
        <f t="shared" si="6"/>
        <v>10115</v>
      </c>
      <c r="AD42" s="444">
        <f t="shared" si="6"/>
        <v>2350</v>
      </c>
      <c r="AE42" s="444">
        <f t="shared" si="6"/>
        <v>15900</v>
      </c>
      <c r="AF42" s="444">
        <f t="shared" si="6"/>
        <v>72426</v>
      </c>
      <c r="AG42" s="444">
        <f t="shared" si="6"/>
        <v>11365</v>
      </c>
      <c r="AH42" s="444">
        <f t="shared" si="6"/>
        <v>0</v>
      </c>
      <c r="AI42" s="444">
        <f t="shared" si="6"/>
        <v>0</v>
      </c>
      <c r="AJ42" s="444">
        <f t="shared" si="6"/>
        <v>0</v>
      </c>
      <c r="AK42" s="444">
        <f t="shared" si="6"/>
        <v>0</v>
      </c>
      <c r="AL42" s="444">
        <f t="shared" si="6"/>
        <v>0</v>
      </c>
      <c r="AM42" s="444">
        <f t="shared" si="6"/>
        <v>0</v>
      </c>
      <c r="AN42" s="438">
        <f t="shared" si="6"/>
        <v>343496</v>
      </c>
      <c r="AO42" s="411"/>
    </row>
    <row r="43" spans="1:43" ht="13.5" thickTop="1">
      <c r="A43" s="411">
        <v>-53148</v>
      </c>
      <c r="B43" s="248" t="s">
        <v>390</v>
      </c>
      <c r="AN43" s="422"/>
    </row>
    <row r="44" spans="1:43" ht="13.5" thickBot="1">
      <c r="A44" s="438">
        <f>A42+A43</f>
        <v>336250.1</v>
      </c>
      <c r="M44" s="411"/>
      <c r="P44" s="411"/>
      <c r="AN44" s="422"/>
    </row>
    <row r="45" spans="1:43" ht="13.5" thickTop="1">
      <c r="E45" s="411"/>
      <c r="AN45" s="422"/>
      <c r="AQ45" s="411"/>
    </row>
    <row r="46" spans="1:43" ht="13.5" thickBot="1">
      <c r="A46" s="246" t="s">
        <v>391</v>
      </c>
      <c r="B46" s="246"/>
      <c r="C46" s="246"/>
      <c r="F46" s="351"/>
      <c r="G46" s="351"/>
      <c r="H46" s="351"/>
      <c r="I46" s="351"/>
      <c r="J46" s="351"/>
      <c r="AN46" s="422"/>
    </row>
    <row r="47" spans="1:43" ht="13.5" thickBot="1">
      <c r="D47" s="445" t="s">
        <v>392</v>
      </c>
      <c r="E47" s="446">
        <f>P42+E42</f>
        <v>389398</v>
      </c>
      <c r="F47" s="351"/>
      <c r="G47" s="445" t="s">
        <v>392</v>
      </c>
      <c r="H47" s="446">
        <f>E42+AN42</f>
        <v>389398.25</v>
      </c>
      <c r="I47" s="351"/>
      <c r="J47" s="463">
        <f>E47-H47</f>
        <v>-0.25</v>
      </c>
      <c r="M47" s="411"/>
      <c r="V47" s="411"/>
      <c r="AE47" s="411"/>
    </row>
    <row r="48" spans="1:43">
      <c r="F48" s="351"/>
      <c r="G48" s="351"/>
      <c r="H48" s="351"/>
      <c r="I48" s="351"/>
      <c r="J48" s="351"/>
      <c r="M48" s="411"/>
      <c r="P48" s="411"/>
    </row>
    <row r="49" spans="1:10">
      <c r="F49" s="351"/>
      <c r="G49" s="351"/>
      <c r="H49" s="351"/>
      <c r="I49" s="351"/>
      <c r="J49" s="351"/>
    </row>
    <row r="50" spans="1:10">
      <c r="F50" s="351"/>
      <c r="G50" s="351"/>
      <c r="H50" s="351"/>
      <c r="I50" s="351"/>
      <c r="J50" s="351"/>
    </row>
    <row r="51" spans="1:10">
      <c r="F51" s="351"/>
      <c r="G51" s="351"/>
      <c r="H51" s="351"/>
      <c r="I51" s="351"/>
      <c r="J51" s="351"/>
    </row>
    <row r="52" spans="1:10">
      <c r="F52" s="351"/>
      <c r="G52" s="351"/>
      <c r="H52" s="351"/>
      <c r="I52" s="351"/>
      <c r="J52" s="351"/>
    </row>
    <row r="53" spans="1:10">
      <c r="A53" s="401" t="s">
        <v>393</v>
      </c>
      <c r="F53" s="351"/>
      <c r="G53" s="351"/>
      <c r="H53" s="351"/>
      <c r="I53" s="351"/>
      <c r="J53" s="351"/>
    </row>
    <row r="54" spans="1:10" ht="51">
      <c r="B54" s="464" t="s">
        <v>394</v>
      </c>
      <c r="C54" s="464" t="s">
        <v>395</v>
      </c>
      <c r="E54" s="464" t="s">
        <v>396</v>
      </c>
      <c r="F54" s="464" t="s">
        <v>395</v>
      </c>
      <c r="G54" s="351"/>
      <c r="H54" s="351"/>
      <c r="I54" s="351"/>
      <c r="J54" s="351"/>
    </row>
    <row r="55" spans="1:10">
      <c r="A55" s="248" t="s">
        <v>397</v>
      </c>
      <c r="B55" s="452">
        <f>IFERROR(VLOOKUP(A55,'[2]Sum table'!$A:$F,5,0),0)</f>
        <v>128.62</v>
      </c>
      <c r="C55" s="452">
        <f>B55-E4</f>
        <v>-0.37999999999999545</v>
      </c>
      <c r="E55" s="452">
        <f>IFERROR(VLOOKUP(A55,'[2]Sum table'!$A:$F,6,0),0)</f>
        <v>0</v>
      </c>
      <c r="F55" s="452">
        <f>E55-F4</f>
        <v>0</v>
      </c>
      <c r="G55" s="351"/>
      <c r="H55" s="351"/>
      <c r="I55" s="351"/>
      <c r="J55" s="351"/>
    </row>
    <row r="56" spans="1:10">
      <c r="A56" s="248" t="s">
        <v>398</v>
      </c>
      <c r="B56" s="452">
        <f>IFERROR(VLOOKUP(A56,'[2]Sum table'!$A:$F,5,0),0)</f>
        <v>0</v>
      </c>
      <c r="C56" s="452">
        <f>B56-E5</f>
        <v>0</v>
      </c>
      <c r="E56" s="452">
        <f>IFERROR(VLOOKUP(A56,'[2]Sum table'!$A:$F,6,0),0)</f>
        <v>0</v>
      </c>
      <c r="F56" s="452">
        <f>E56-F5</f>
        <v>0</v>
      </c>
      <c r="G56" s="351"/>
      <c r="H56" s="351"/>
      <c r="I56" s="351"/>
      <c r="J56" s="351"/>
    </row>
    <row r="57" spans="1:10">
      <c r="A57" s="248" t="s">
        <v>399</v>
      </c>
      <c r="B57" s="452">
        <f>IFERROR(VLOOKUP(A57,'[2]Sum table'!$A:$F,5,0),0)</f>
        <v>0</v>
      </c>
      <c r="C57" s="452">
        <f>B57-E6</f>
        <v>0</v>
      </c>
      <c r="E57" s="452">
        <f>IFERROR(VLOOKUP(A57,'[2]Sum table'!$A:$F,6,0),0)</f>
        <v>0</v>
      </c>
      <c r="F57" s="452">
        <f>E57-F6</f>
        <v>0</v>
      </c>
      <c r="G57" s="351"/>
      <c r="H57" s="351"/>
      <c r="I57" s="351"/>
      <c r="J57" s="351"/>
    </row>
    <row r="58" spans="1:10">
      <c r="A58" s="248" t="s">
        <v>400</v>
      </c>
      <c r="B58" s="452">
        <f>IFERROR(VLOOKUP(A58,'[2]Sum table'!$A:$F,5,0),0)</f>
        <v>1404</v>
      </c>
      <c r="C58" s="452">
        <f>B58-E7</f>
        <v>0</v>
      </c>
      <c r="E58" s="452">
        <f>IFERROR(VLOOKUP(A58,'[2]Sum table'!$A:$F,6,0),0)</f>
        <v>0</v>
      </c>
      <c r="F58" s="452">
        <f>E58-F7</f>
        <v>0</v>
      </c>
      <c r="G58" s="351"/>
      <c r="H58" s="351"/>
      <c r="I58" s="351"/>
      <c r="J58" s="351"/>
    </row>
    <row r="59" spans="1:10">
      <c r="A59" s="248" t="s">
        <v>401</v>
      </c>
      <c r="B59" s="452">
        <f>IFERROR(VLOOKUP(A59,'[2]Sum table'!$A:$F,5,0),0)</f>
        <v>16795</v>
      </c>
      <c r="C59" s="452">
        <f>B59-SUM(E8:E12)</f>
        <v>0</v>
      </c>
      <c r="E59" s="452">
        <f>IFERROR(VLOOKUP(A59,'[2]Sum table'!$A:$F,6,0),0)</f>
        <v>0</v>
      </c>
      <c r="F59" s="452">
        <f>E59-SUM(F8:F12)</f>
        <v>0</v>
      </c>
      <c r="G59" s="351"/>
      <c r="H59" s="351"/>
      <c r="I59" s="351"/>
      <c r="J59" s="351"/>
    </row>
    <row r="60" spans="1:10">
      <c r="A60" s="248" t="s">
        <v>402</v>
      </c>
      <c r="B60" s="452">
        <f>IFERROR(VLOOKUP(A60,'[2]Sum table'!$A:$F,5,0),0)</f>
        <v>1000</v>
      </c>
      <c r="C60" s="452">
        <f>B60-SUM(E9:E13)</f>
        <v>0</v>
      </c>
      <c r="E60" s="452">
        <f>IFERROR(VLOOKUP(A60,'[2]Sum table'!$A:$F,6,0),0)</f>
        <v>0</v>
      </c>
      <c r="F60" s="452">
        <f>E60-SUM(F9:F13)</f>
        <v>0</v>
      </c>
      <c r="G60" s="351"/>
      <c r="H60" s="351"/>
      <c r="I60" s="351"/>
      <c r="J60" s="351"/>
    </row>
    <row r="61" spans="1:10">
      <c r="A61" s="248" t="s">
        <v>403</v>
      </c>
      <c r="B61" s="452">
        <f>IFERROR(VLOOKUP(A61,'[2]Sum table'!$A:$F,5,0),0)</f>
        <v>3890.38</v>
      </c>
      <c r="C61" s="452">
        <f>B61-SUM(E14:E20)</f>
        <v>0.13000000000010914</v>
      </c>
      <c r="E61" s="452">
        <f>IFERROR(VLOOKUP(A61,'[2]Sum table'!$A:$F,6,0),0)</f>
        <v>415.63</v>
      </c>
      <c r="F61" s="452">
        <f>E61-SUM(F14:F20)</f>
        <v>0</v>
      </c>
      <c r="G61" s="351"/>
      <c r="H61" s="351"/>
      <c r="I61" s="351"/>
      <c r="J61" s="351"/>
    </row>
    <row r="62" spans="1:10">
      <c r="A62" s="248" t="s">
        <v>404</v>
      </c>
      <c r="B62" s="452">
        <f>IFERROR(VLOOKUP(A62,'[2]Sum table'!$A:$F,5,0),0)</f>
        <v>11680.06</v>
      </c>
      <c r="C62" s="452">
        <f>B62-SUM(E21:E23)</f>
        <v>5.9999999999490683E-2</v>
      </c>
      <c r="E62" s="452">
        <f>IFERROR(VLOOKUP(A62,'[2]Sum table'!$A:$F,6,0),0)</f>
        <v>260</v>
      </c>
      <c r="F62" s="452">
        <f>E62-SUM(F21:F23)</f>
        <v>0</v>
      </c>
    </row>
    <row r="63" spans="1:10">
      <c r="A63" s="248" t="s">
        <v>405</v>
      </c>
      <c r="B63" s="452">
        <f>IFERROR(VLOOKUP(A63,'[2]Sum table'!$A:$F,5,0),0)</f>
        <v>124.48</v>
      </c>
      <c r="C63" s="452">
        <f>B63-E24</f>
        <v>0.48000000000000398</v>
      </c>
      <c r="E63" s="452">
        <f>IFERROR(VLOOKUP(A63,'[2]Sum table'!$A:$F,6,0),0)</f>
        <v>0</v>
      </c>
      <c r="F63" s="452">
        <f>E63-F24</f>
        <v>0</v>
      </c>
    </row>
    <row r="64" spans="1:10">
      <c r="A64" s="248" t="s">
        <v>406</v>
      </c>
      <c r="B64" s="452">
        <f>IFERROR(VLOOKUP(A64,'[2]Sum table'!$A:$F,5,0),0)</f>
        <v>1762.5</v>
      </c>
      <c r="C64" s="452">
        <f>B64-E25</f>
        <v>-0.5</v>
      </c>
      <c r="E64" s="452">
        <f>IFERROR(VLOOKUP(A64,'[2]Sum table'!$A:$F,6,0),0)</f>
        <v>2050</v>
      </c>
      <c r="F64" s="452">
        <f>E64-F25</f>
        <v>0</v>
      </c>
    </row>
    <row r="65" spans="1:15">
      <c r="A65" s="248" t="s">
        <v>407</v>
      </c>
      <c r="B65" s="452">
        <f>IFERROR(VLOOKUP(A65,'[2]Sum table'!$A:$F,5,0),0)</f>
        <v>72.61</v>
      </c>
      <c r="C65" s="452">
        <f>B65-E26</f>
        <v>-0.39000000000000057</v>
      </c>
      <c r="E65" s="452">
        <f>IFERROR(VLOOKUP(A65,'[2]Sum table'!$A:$F,6,0),0)</f>
        <v>0</v>
      </c>
      <c r="F65" s="452">
        <f>E65-F26</f>
        <v>0</v>
      </c>
    </row>
    <row r="66" spans="1:15">
      <c r="A66" s="248" t="s">
        <v>408</v>
      </c>
      <c r="B66" s="452">
        <f>IFERROR(VLOOKUP(A66,'[2]Sum table'!$A:$F,5,0),0)</f>
        <v>6554.76</v>
      </c>
      <c r="C66" s="452">
        <f>B66-SUM(E27:E29)</f>
        <v>-0.23999999999978172</v>
      </c>
      <c r="E66" s="452">
        <f>IFERROR(VLOOKUP(A66,'[2]Sum table'!$A:$F,6,0),0)</f>
        <v>52</v>
      </c>
      <c r="F66" s="452">
        <f>E66-SUM(F27:F29)</f>
        <v>0</v>
      </c>
    </row>
    <row r="67" spans="1:15">
      <c r="A67" s="248" t="s">
        <v>409</v>
      </c>
      <c r="B67" s="452">
        <f>IFERROR(VLOOKUP(A67,'[2]Sum table'!$A:$F,5,0),0)</f>
        <v>0</v>
      </c>
      <c r="C67" s="452">
        <f>B67-E30</f>
        <v>0</v>
      </c>
      <c r="E67" s="452">
        <f>IFERROR(VLOOKUP(A67,'[2]Sum table'!$A:$F,6,0),0)</f>
        <v>0</v>
      </c>
      <c r="F67" s="452">
        <f>E67-F30</f>
        <v>0</v>
      </c>
    </row>
    <row r="68" spans="1:15">
      <c r="A68" s="248" t="s">
        <v>410</v>
      </c>
      <c r="B68" s="452">
        <f>IFERROR(VLOOKUP(A68,'[2]Sum table'!$A:$F,5,0),0)</f>
        <v>0</v>
      </c>
      <c r="C68" s="452">
        <f>B68-E31</f>
        <v>0</v>
      </c>
      <c r="E68" s="452">
        <f>IFERROR(VLOOKUP(A68,'[2]Sum table'!$A:$F,6,0),0)</f>
        <v>0</v>
      </c>
      <c r="F68" s="452">
        <f>E68-F31</f>
        <v>0</v>
      </c>
    </row>
    <row r="69" spans="1:15">
      <c r="A69" s="248" t="s">
        <v>411</v>
      </c>
      <c r="B69" s="452">
        <f>IFERROR(VLOOKUP(A69,'[2]Sum table'!$A:$F,5,0),0)</f>
        <v>1613.32</v>
      </c>
      <c r="C69" s="452">
        <f>B69-E32</f>
        <v>0.31999999999993634</v>
      </c>
      <c r="E69" s="452">
        <f>IFERROR(VLOOKUP(A69,'[2]Sum table'!$A:$F,6,0),0)</f>
        <v>0</v>
      </c>
      <c r="F69" s="452">
        <f>E69-F32</f>
        <v>0</v>
      </c>
    </row>
    <row r="70" spans="1:15">
      <c r="A70" s="248" t="s">
        <v>412</v>
      </c>
      <c r="B70" s="452">
        <f>IFERROR(VLOOKUP(A70,'[2]Sum table'!$A:$F,5,0),0)</f>
        <v>0</v>
      </c>
      <c r="C70" s="452">
        <f>B70-E33</f>
        <v>0</v>
      </c>
      <c r="E70" s="452">
        <f>IFERROR(VLOOKUP(A70,'[2]Sum table'!$A:$F,6,0),0)</f>
        <v>0</v>
      </c>
      <c r="F70" s="452">
        <f>E70-F33</f>
        <v>0</v>
      </c>
    </row>
    <row r="71" spans="1:15">
      <c r="A71" s="248" t="s">
        <v>413</v>
      </c>
      <c r="B71" s="468">
        <f>IFERROR(VLOOKUP(A71,'[2]Sum table'!$A:$F,5,0),0)</f>
        <v>822.58</v>
      </c>
      <c r="C71" s="468">
        <f>B71-SUM(E34:E38)</f>
        <v>-0.41999999999995907</v>
      </c>
      <c r="D71" s="292"/>
      <c r="E71" s="468">
        <f>IFERROR(VLOOKUP(A71,'[2]Sum table'!$A:$F,6,0),0)</f>
        <v>76</v>
      </c>
      <c r="F71" s="468">
        <f>E71-SUM(F34:F38)</f>
        <v>0</v>
      </c>
    </row>
    <row r="72" spans="1:15">
      <c r="A72" s="248" t="s">
        <v>414</v>
      </c>
      <c r="B72" s="468">
        <f>IFERROR(VLOOKUP(A72,'[2]Sum table'!$A:$F,5,0),0)</f>
        <v>26</v>
      </c>
      <c r="C72" s="468">
        <f>B72-SUM(E39)</f>
        <v>0</v>
      </c>
      <c r="D72" s="292"/>
      <c r="E72" s="468">
        <f>IFERROR(VLOOKUP(A72,'[2]Sum table'!$A:$F,6,0),0)</f>
        <v>0</v>
      </c>
      <c r="F72" s="468">
        <f>E72-SUM(F39)</f>
        <v>0</v>
      </c>
    </row>
    <row r="73" spans="1:15">
      <c r="A73" s="248" t="s">
        <v>415</v>
      </c>
      <c r="B73" s="453">
        <f>IFERROR(VLOOKUP(A73,'[2]Sum table'!$A:$F,5,0),0)</f>
        <v>26.67</v>
      </c>
      <c r="C73" s="453">
        <f>B73-SUM(E40)</f>
        <v>-0.32999999999999829</v>
      </c>
      <c r="D73" s="292"/>
      <c r="E73" s="453">
        <f>IFERROR(VLOOKUP(A73,'[2]Sum table'!$A:$F,6,0),0)</f>
        <v>0</v>
      </c>
      <c r="F73" s="453">
        <f>E73-SUM(F40)</f>
        <v>0</v>
      </c>
    </row>
    <row r="74" spans="1:15">
      <c r="B74" s="452">
        <f>SUM(B55:B73)</f>
        <v>45900.98</v>
      </c>
      <c r="C74" s="452">
        <f>SUM(C55:C73)</f>
        <v>-1.270000000000195</v>
      </c>
      <c r="D74" s="452"/>
      <c r="E74" s="452">
        <f>SUM(E55:E73)</f>
        <v>2853.63</v>
      </c>
      <c r="F74" s="452">
        <f>SUM(F55:F73)</f>
        <v>0</v>
      </c>
    </row>
    <row r="77" spans="1:15" ht="15">
      <c r="B77" s="411"/>
      <c r="M77" s="552" t="s">
        <v>318</v>
      </c>
      <c r="N77" s="552" t="s">
        <v>416</v>
      </c>
    </row>
    <row r="78" spans="1:15" ht="15">
      <c r="A78" s="564" t="s">
        <v>417</v>
      </c>
      <c r="B78" s="251"/>
      <c r="C78" s="251"/>
      <c r="M78" s="465">
        <f>SUM(M79:M92)</f>
        <v>3890.25</v>
      </c>
      <c r="N78" s="465">
        <f>SUM(N80:N92)</f>
        <v>415.63</v>
      </c>
      <c r="O78" s="465"/>
    </row>
    <row r="79" spans="1:15" ht="15">
      <c r="A79" s="458" t="s">
        <v>418</v>
      </c>
      <c r="M79" s="459"/>
      <c r="N79" s="459"/>
      <c r="O79" s="459"/>
    </row>
    <row r="80" spans="1:15" ht="15">
      <c r="A80" s="457" t="s">
        <v>419</v>
      </c>
      <c r="M80" s="456">
        <v>600</v>
      </c>
      <c r="N80" s="456"/>
      <c r="O80" s="248" t="s">
        <v>312</v>
      </c>
    </row>
    <row r="81" spans="1:20" ht="15">
      <c r="A81" s="457" t="s">
        <v>420</v>
      </c>
      <c r="M81" s="456">
        <v>200</v>
      </c>
      <c r="N81" s="456"/>
      <c r="O81" s="248" t="s">
        <v>312</v>
      </c>
    </row>
    <row r="82" spans="1:20" ht="15">
      <c r="A82" s="457" t="s">
        <v>421</v>
      </c>
      <c r="M82" s="456">
        <v>600</v>
      </c>
      <c r="N82" s="456"/>
      <c r="O82" s="248" t="s">
        <v>359</v>
      </c>
    </row>
    <row r="83" spans="1:20" ht="15">
      <c r="A83" s="457" t="s">
        <v>422</v>
      </c>
      <c r="M83" s="456">
        <v>254</v>
      </c>
      <c r="N83" s="456"/>
      <c r="O83" s="248" t="s">
        <v>358</v>
      </c>
    </row>
    <row r="84" spans="1:20" ht="15">
      <c r="A84" s="457" t="s">
        <v>423</v>
      </c>
      <c r="M84" s="456">
        <v>400</v>
      </c>
      <c r="N84" s="456"/>
      <c r="O84" s="248" t="s">
        <v>359</v>
      </c>
    </row>
    <row r="85" spans="1:20" ht="15">
      <c r="A85" s="457" t="s">
        <v>424</v>
      </c>
      <c r="M85" s="456">
        <v>271</v>
      </c>
      <c r="N85" s="456"/>
      <c r="O85" s="248" t="s">
        <v>358</v>
      </c>
    </row>
    <row r="86" spans="1:20" ht="15">
      <c r="A86" s="457" t="s">
        <v>425</v>
      </c>
      <c r="M86" s="456">
        <v>413</v>
      </c>
      <c r="N86" s="456"/>
      <c r="O86" s="248" t="s">
        <v>311</v>
      </c>
    </row>
    <row r="87" spans="1:20" ht="15">
      <c r="A87" s="457" t="s">
        <v>426</v>
      </c>
      <c r="M87" s="456">
        <v>214</v>
      </c>
      <c r="N87" s="456"/>
      <c r="O87" s="248" t="s">
        <v>358</v>
      </c>
    </row>
    <row r="88" spans="1:20" ht="15">
      <c r="A88" s="457" t="s">
        <v>427</v>
      </c>
      <c r="E88"/>
      <c r="F88"/>
      <c r="G88"/>
      <c r="H88"/>
      <c r="I88"/>
      <c r="J88"/>
      <c r="K88"/>
      <c r="L88"/>
      <c r="M88" s="456"/>
      <c r="N88" s="456">
        <v>21.879999999999995</v>
      </c>
      <c r="O88" s="248" t="s">
        <v>358</v>
      </c>
    </row>
    <row r="89" spans="1:20" ht="15">
      <c r="A89" s="457" t="s">
        <v>428</v>
      </c>
      <c r="E89"/>
      <c r="F89"/>
      <c r="G89"/>
      <c r="H89"/>
      <c r="I89"/>
      <c r="J89"/>
      <c r="K89"/>
      <c r="L89"/>
      <c r="M89" s="456">
        <v>306.25</v>
      </c>
      <c r="N89" s="456"/>
      <c r="O89" s="248" t="s">
        <v>358</v>
      </c>
    </row>
    <row r="90" spans="1:20" ht="15">
      <c r="A90" s="457" t="s">
        <v>429</v>
      </c>
      <c r="M90" s="456">
        <v>431</v>
      </c>
      <c r="N90" s="456"/>
      <c r="O90" s="248" t="s">
        <v>311</v>
      </c>
    </row>
    <row r="91" spans="1:20" ht="15">
      <c r="A91" s="457" t="s">
        <v>430</v>
      </c>
      <c r="M91" s="456">
        <v>201</v>
      </c>
      <c r="N91" s="456"/>
      <c r="O91" s="248" t="s">
        <v>358</v>
      </c>
    </row>
    <row r="92" spans="1:20" ht="15">
      <c r="A92" s="457" t="s">
        <v>431</v>
      </c>
      <c r="M92" s="456"/>
      <c r="N92" s="456">
        <v>393.75</v>
      </c>
      <c r="O92" s="248" t="s">
        <v>311</v>
      </c>
    </row>
    <row r="93" spans="1:20">
      <c r="Q93" s="292"/>
    </row>
    <row r="94" spans="1:20">
      <c r="M94" s="553">
        <f>M83+M85+M87+M89+M91+M88</f>
        <v>1246.25</v>
      </c>
      <c r="N94" s="554">
        <f>N83+N85+N87+N89+N91+N88</f>
        <v>21.879999999999995</v>
      </c>
      <c r="O94" s="555" t="s">
        <v>358</v>
      </c>
      <c r="P94" s="556"/>
      <c r="Q94" s="294"/>
      <c r="R94" s="555"/>
      <c r="S94" s="555"/>
      <c r="T94" s="556"/>
    </row>
    <row r="95" spans="1:20">
      <c r="M95" s="557">
        <f t="shared" ref="M95:N95" si="7">M86+M90+M92</f>
        <v>844</v>
      </c>
      <c r="N95" s="558">
        <f t="shared" si="7"/>
        <v>393.75</v>
      </c>
      <c r="O95" s="294" t="s">
        <v>311</v>
      </c>
      <c r="P95" s="559"/>
      <c r="Q95" s="294"/>
      <c r="R95" s="294"/>
      <c r="S95" s="294"/>
      <c r="T95" s="559"/>
    </row>
    <row r="96" spans="1:20">
      <c r="M96" s="557">
        <f t="shared" ref="M96:N96" si="8">M80+M81</f>
        <v>800</v>
      </c>
      <c r="N96" s="558">
        <f t="shared" si="8"/>
        <v>0</v>
      </c>
      <c r="O96" s="294" t="s">
        <v>312</v>
      </c>
      <c r="P96" s="559"/>
      <c r="Q96" s="294"/>
      <c r="R96" s="294"/>
      <c r="S96" s="294"/>
      <c r="T96" s="559"/>
    </row>
    <row r="97" spans="1:21">
      <c r="M97" s="560">
        <f t="shared" ref="M97:N97" si="9">M82+M84</f>
        <v>1000</v>
      </c>
      <c r="N97" s="470">
        <f t="shared" si="9"/>
        <v>0</v>
      </c>
      <c r="O97" s="294" t="s">
        <v>359</v>
      </c>
      <c r="P97" s="559"/>
      <c r="Q97" s="294"/>
      <c r="R97" s="294"/>
      <c r="S97" s="294"/>
      <c r="T97" s="559"/>
    </row>
    <row r="98" spans="1:21" customFormat="1" ht="15">
      <c r="A98" s="455"/>
      <c r="B98" s="248"/>
      <c r="C98" s="248"/>
      <c r="D98" s="248"/>
      <c r="M98" s="561">
        <f>SUM(M94:M97)</f>
        <v>3890.25</v>
      </c>
      <c r="N98" s="460">
        <f t="shared" ref="N98" si="10">SUM(N94:N97)</f>
        <v>415.63</v>
      </c>
      <c r="O98" s="562"/>
      <c r="P98" s="563"/>
      <c r="Q98" s="363"/>
      <c r="R98" s="562"/>
      <c r="S98" s="562"/>
      <c r="T98" s="563"/>
      <c r="U98" s="248"/>
    </row>
    <row r="99" spans="1:21" customFormat="1" ht="15">
      <c r="A99" s="469"/>
      <c r="B99" s="248"/>
      <c r="C99" s="248"/>
      <c r="D99" s="248"/>
      <c r="M99" s="456"/>
      <c r="N99" s="456"/>
      <c r="O99" s="456"/>
      <c r="Q99" s="363"/>
    </row>
    <row r="100" spans="1:21" customFormat="1" ht="15">
      <c r="A100" s="457"/>
      <c r="B100" s="248"/>
      <c r="C100" s="248"/>
      <c r="D100" s="248"/>
      <c r="M100" s="456"/>
      <c r="N100" s="456"/>
      <c r="O100" s="456"/>
      <c r="Q100" s="363"/>
    </row>
    <row r="101" spans="1:21" customFormat="1" ht="15">
      <c r="A101" s="457"/>
      <c r="B101" s="248"/>
      <c r="C101" s="248"/>
      <c r="D101" s="248"/>
      <c r="M101" s="456"/>
      <c r="N101" s="456"/>
      <c r="O101" s="456"/>
    </row>
    <row r="102" spans="1:21" customFormat="1" ht="15">
      <c r="A102" s="457"/>
      <c r="B102" s="248"/>
      <c r="C102" s="248"/>
      <c r="D102" s="248"/>
      <c r="M102" s="456"/>
      <c r="N102" s="456"/>
      <c r="O102" s="456"/>
    </row>
    <row r="103" spans="1:21" customFormat="1" ht="15">
      <c r="A103" s="457"/>
      <c r="B103" s="248"/>
      <c r="C103" s="248"/>
      <c r="D103" s="248"/>
      <c r="M103" s="456"/>
      <c r="N103" s="456"/>
      <c r="O103" s="456"/>
    </row>
    <row r="104" spans="1:21" customFormat="1" ht="15">
      <c r="A104" s="457"/>
      <c r="B104" s="248"/>
      <c r="C104" s="248"/>
      <c r="D104" s="248"/>
      <c r="M104" s="456"/>
      <c r="N104" s="456"/>
      <c r="O104" s="456"/>
    </row>
    <row r="105" spans="1:21" customFormat="1" ht="15">
      <c r="A105" s="457"/>
      <c r="B105" s="248"/>
      <c r="C105" s="248"/>
      <c r="D105" s="248"/>
      <c r="M105" s="456"/>
      <c r="N105" s="456"/>
      <c r="O105" s="456"/>
    </row>
    <row r="106" spans="1:21" customFormat="1" ht="15">
      <c r="A106" s="457"/>
      <c r="B106" s="248"/>
      <c r="C106" s="248"/>
      <c r="D106" s="248"/>
      <c r="M106" s="456"/>
      <c r="N106" s="456"/>
      <c r="O106" s="456"/>
    </row>
    <row r="107" spans="1:21" customFormat="1" ht="15">
      <c r="A107" s="457"/>
      <c r="B107" s="248"/>
      <c r="C107" s="248"/>
      <c r="D107" s="248"/>
      <c r="M107" s="456"/>
      <c r="N107" s="456"/>
      <c r="O107" s="456"/>
    </row>
    <row r="108" spans="1:21" customFormat="1" ht="15">
      <c r="A108" s="457"/>
      <c r="B108" s="248"/>
      <c r="C108" s="248"/>
      <c r="D108" s="248"/>
      <c r="M108" s="456"/>
      <c r="N108" s="456"/>
      <c r="O108" s="456"/>
    </row>
    <row r="109" spans="1:21" customFormat="1" ht="15">
      <c r="A109" s="457"/>
      <c r="B109" s="248"/>
      <c r="C109" s="248"/>
      <c r="D109" s="248"/>
      <c r="M109" s="456"/>
      <c r="N109" s="456"/>
      <c r="O109" s="456"/>
    </row>
    <row r="110" spans="1:21" customFormat="1" ht="15">
      <c r="A110" s="457"/>
      <c r="B110" s="248"/>
      <c r="C110" s="248"/>
      <c r="D110" s="248"/>
      <c r="M110" s="456"/>
      <c r="N110" s="456"/>
      <c r="O110" s="456"/>
    </row>
    <row r="111" spans="1:21" customFormat="1" ht="15">
      <c r="A111" s="457"/>
      <c r="B111" s="248"/>
      <c r="C111" s="248"/>
      <c r="D111" s="248"/>
      <c r="M111" s="456"/>
      <c r="N111" s="456"/>
      <c r="O111" s="456"/>
    </row>
    <row r="112" spans="1:21" customFormat="1" ht="15">
      <c r="A112" s="457"/>
      <c r="B112" s="248"/>
      <c r="C112" s="248"/>
      <c r="D112" s="248"/>
      <c r="M112" s="456"/>
      <c r="N112" s="456"/>
      <c r="O112" s="456"/>
    </row>
    <row r="113" spans="1:15" customFormat="1" ht="15">
      <c r="A113" s="457"/>
      <c r="B113" s="248"/>
      <c r="C113" s="248"/>
      <c r="D113" s="248"/>
      <c r="M113" s="456"/>
      <c r="N113" s="456"/>
      <c r="O113" s="456"/>
    </row>
    <row r="114" spans="1:15" ht="15">
      <c r="A114" s="457"/>
      <c r="M114" s="456"/>
    </row>
    <row r="115" spans="1:15" ht="15">
      <c r="A115" s="457"/>
      <c r="M115" s="456"/>
    </row>
  </sheetData>
  <mergeCells count="3">
    <mergeCell ref="G2:J2"/>
    <mergeCell ref="S2:AD2"/>
    <mergeCell ref="AE2:AM2"/>
  </mergeCells>
  <pageMargins left="0.11811023622047245" right="0.11811023622047245" top="0.35433070866141736" bottom="0.35433070866141736" header="0.31496062992125984" footer="0.31496062992125984"/>
  <pageSetup paperSize="9" scale="43"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E17" sqref="E17"/>
    </sheetView>
  </sheetViews>
  <sheetFormatPr defaultRowHeight="15"/>
  <cols>
    <col min="1" max="1" width="64.85546875" style="325" customWidth="1"/>
    <col min="2" max="2" width="9.140625" style="325"/>
    <col min="3" max="3" width="14.7109375" style="325" customWidth="1"/>
    <col min="4" max="4" width="15.85546875" style="325" customWidth="1"/>
    <col min="5" max="5" width="17.42578125" style="325" customWidth="1"/>
    <col min="6" max="7" width="15" style="325" customWidth="1"/>
    <col min="8" max="8" width="9.140625" style="325"/>
    <col min="9" max="9" width="53.5703125" style="325" customWidth="1"/>
    <col min="10" max="11" width="9.140625" style="325"/>
    <col min="12" max="12" width="51.42578125" style="325" customWidth="1"/>
    <col min="13" max="16384" width="9.140625" style="325"/>
  </cols>
  <sheetData>
    <row r="1" spans="1:12">
      <c r="A1" s="321" t="s">
        <v>432</v>
      </c>
      <c r="B1" s="364"/>
    </row>
    <row r="2" spans="1:12">
      <c r="A2" s="362" t="s">
        <v>433</v>
      </c>
    </row>
    <row r="3" spans="1:12" ht="29.25" customHeight="1">
      <c r="A3" s="382" t="s">
        <v>8</v>
      </c>
      <c r="B3" s="380" t="s">
        <v>3</v>
      </c>
      <c r="C3" s="381" t="s">
        <v>434</v>
      </c>
      <c r="D3" s="381" t="s">
        <v>434</v>
      </c>
      <c r="E3" s="381" t="s">
        <v>434</v>
      </c>
      <c r="F3" s="381" t="s">
        <v>434</v>
      </c>
      <c r="G3" s="381" t="s">
        <v>435</v>
      </c>
      <c r="I3" s="383" t="s">
        <v>193</v>
      </c>
      <c r="J3" s="384" t="s">
        <v>436</v>
      </c>
      <c r="K3" s="384" t="s">
        <v>437</v>
      </c>
      <c r="L3" s="383" t="s">
        <v>438</v>
      </c>
    </row>
    <row r="4" spans="1:12">
      <c r="A4" s="374" t="s">
        <v>439</v>
      </c>
      <c r="B4" s="376"/>
      <c r="C4" s="376"/>
      <c r="D4" s="367"/>
      <c r="E4" s="367"/>
      <c r="F4" s="367"/>
      <c r="G4" s="367"/>
      <c r="I4" s="378" t="s">
        <v>440</v>
      </c>
      <c r="J4" s="371">
        <v>6450</v>
      </c>
      <c r="K4" s="371"/>
      <c r="L4" s="378"/>
    </row>
    <row r="5" spans="1:12">
      <c r="A5" s="373" t="s">
        <v>441</v>
      </c>
      <c r="B5" s="367"/>
      <c r="C5" s="370"/>
      <c r="D5" s="367"/>
      <c r="E5" s="367"/>
      <c r="F5" s="367"/>
      <c r="G5" s="367"/>
      <c r="I5" s="378" t="s">
        <v>442</v>
      </c>
      <c r="J5" s="371"/>
      <c r="K5" s="371"/>
      <c r="L5" s="378" t="s">
        <v>443</v>
      </c>
    </row>
    <row r="6" spans="1:12">
      <c r="A6" s="373" t="s">
        <v>444</v>
      </c>
      <c r="B6" s="368">
        <f>C6+D6+E6+F6</f>
        <v>4800</v>
      </c>
      <c r="C6" s="370">
        <v>1200</v>
      </c>
      <c r="D6" s="370">
        <v>1200</v>
      </c>
      <c r="E6" s="370">
        <v>1200</v>
      </c>
      <c r="F6" s="370">
        <v>1200</v>
      </c>
      <c r="G6" s="370"/>
      <c r="I6" s="378" t="s">
        <v>445</v>
      </c>
      <c r="J6" s="371"/>
      <c r="K6" s="371"/>
      <c r="L6" s="378" t="s">
        <v>446</v>
      </c>
    </row>
    <row r="7" spans="1:12">
      <c r="A7" s="373" t="s">
        <v>447</v>
      </c>
      <c r="B7" s="368">
        <f t="shared" ref="B7:B12" si="0">C7+D7+E7+F7</f>
        <v>4800</v>
      </c>
      <c r="C7" s="370">
        <v>1200</v>
      </c>
      <c r="D7" s="370">
        <v>1200</v>
      </c>
      <c r="E7" s="370">
        <v>1200</v>
      </c>
      <c r="F7" s="370">
        <v>1200</v>
      </c>
      <c r="G7" s="370"/>
      <c r="I7" s="379" t="s">
        <v>448</v>
      </c>
      <c r="J7" s="372">
        <f>SUM(J4:J6)</f>
        <v>6450</v>
      </c>
      <c r="K7" s="371"/>
      <c r="L7" s="378"/>
    </row>
    <row r="8" spans="1:12">
      <c r="A8" s="373" t="s">
        <v>449</v>
      </c>
      <c r="B8" s="368"/>
      <c r="C8" s="370"/>
      <c r="D8" s="370"/>
      <c r="E8" s="370"/>
      <c r="F8" s="370"/>
      <c r="G8" s="370"/>
    </row>
    <row r="9" spans="1:12">
      <c r="A9" s="373" t="s">
        <v>450</v>
      </c>
      <c r="B9" s="368">
        <f t="shared" si="0"/>
        <v>8400</v>
      </c>
      <c r="C9" s="370">
        <v>2100</v>
      </c>
      <c r="D9" s="370">
        <v>2100</v>
      </c>
      <c r="E9" s="370">
        <v>2100</v>
      </c>
      <c r="F9" s="370">
        <v>2100</v>
      </c>
      <c r="G9" s="370"/>
    </row>
    <row r="10" spans="1:12">
      <c r="A10" s="373" t="s">
        <v>451</v>
      </c>
      <c r="B10" s="368">
        <f t="shared" si="0"/>
        <v>3300</v>
      </c>
      <c r="C10" s="370">
        <v>825</v>
      </c>
      <c r="D10" s="370">
        <v>825</v>
      </c>
      <c r="E10" s="370">
        <v>825</v>
      </c>
      <c r="F10" s="370">
        <v>825</v>
      </c>
      <c r="G10" s="370"/>
    </row>
    <row r="11" spans="1:12">
      <c r="A11" s="374" t="s">
        <v>448</v>
      </c>
      <c r="B11" s="366">
        <f t="shared" si="0"/>
        <v>21300</v>
      </c>
      <c r="C11" s="366">
        <f>SUM(C5:C10)</f>
        <v>5325</v>
      </c>
      <c r="D11" s="366">
        <f>SUM(D5:D10)</f>
        <v>5325</v>
      </c>
      <c r="E11" s="366">
        <f>SUM(E5:E10)</f>
        <v>5325</v>
      </c>
      <c r="F11" s="366">
        <f>SUM(F5:F10)</f>
        <v>5325</v>
      </c>
      <c r="G11" s="366"/>
    </row>
    <row r="12" spans="1:12">
      <c r="A12" s="375" t="s">
        <v>452</v>
      </c>
      <c r="B12" s="368">
        <f t="shared" si="0"/>
        <v>1065</v>
      </c>
      <c r="C12" s="367">
        <f>SUM(C11*5%)</f>
        <v>266.25</v>
      </c>
      <c r="D12" s="367">
        <f>SUM(D11*5%)</f>
        <v>266.25</v>
      </c>
      <c r="E12" s="367">
        <f>SUM(E11*5%)</f>
        <v>266.25</v>
      </c>
      <c r="F12" s="367">
        <f>SUM(F11*5%)</f>
        <v>266.25</v>
      </c>
      <c r="G12" s="367"/>
    </row>
    <row r="13" spans="1:12" ht="15.75" thickBot="1">
      <c r="A13" s="374" t="s">
        <v>453</v>
      </c>
      <c r="B13" s="377">
        <f>C13+D13+E13+F13+G13</f>
        <v>41300</v>
      </c>
      <c r="C13" s="377">
        <f>SUM(C11:C12)</f>
        <v>5591.25</v>
      </c>
      <c r="D13" s="377">
        <f>SUM(D11:D12)</f>
        <v>5591.25</v>
      </c>
      <c r="E13" s="377">
        <f>SUM(E11:E12)</f>
        <v>5591.25</v>
      </c>
      <c r="F13" s="377">
        <f>SUM(F11:F12)</f>
        <v>5591.25</v>
      </c>
      <c r="G13" s="377">
        <f>13610+5325</f>
        <v>18935</v>
      </c>
    </row>
    <row r="14" spans="1:12" ht="15.75" thickTop="1">
      <c r="G14" s="325" t="s">
        <v>454</v>
      </c>
      <c r="H14" s="369"/>
      <c r="I14" s="369"/>
    </row>
    <row r="15" spans="1:12">
      <c r="A15" s="325" t="s">
        <v>454</v>
      </c>
      <c r="B15" s="3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6"/>
  <sheetViews>
    <sheetView topLeftCell="A140" zoomScale="103" zoomScaleNormal="103" workbookViewId="0">
      <selection activeCell="A167" sqref="A167"/>
    </sheetView>
  </sheetViews>
  <sheetFormatPr defaultRowHeight="15"/>
  <cols>
    <col min="1" max="1" width="173.42578125" customWidth="1"/>
  </cols>
  <sheetData>
    <row r="1" spans="1:2">
      <c r="A1" t="s">
        <v>455</v>
      </c>
      <c r="B1" t="s">
        <v>456</v>
      </c>
    </row>
    <row r="2" spans="1:2">
      <c r="A2" t="s">
        <v>457</v>
      </c>
      <c r="B2" t="s">
        <v>456</v>
      </c>
    </row>
    <row r="3" spans="1:2">
      <c r="A3" t="s">
        <v>458</v>
      </c>
      <c r="B3" t="s">
        <v>456</v>
      </c>
    </row>
    <row r="4" spans="1:2">
      <c r="A4" t="s">
        <v>459</v>
      </c>
      <c r="B4" t="s">
        <v>456</v>
      </c>
    </row>
    <row r="5" spans="1:2">
      <c r="A5" t="s">
        <v>460</v>
      </c>
      <c r="B5" t="s">
        <v>456</v>
      </c>
    </row>
    <row r="7" spans="1:2">
      <c r="A7" t="s">
        <v>461</v>
      </c>
      <c r="B7" t="s">
        <v>456</v>
      </c>
    </row>
    <row r="8" spans="1:2">
      <c r="A8" t="s">
        <v>462</v>
      </c>
      <c r="B8" t="s">
        <v>456</v>
      </c>
    </row>
    <row r="9" spans="1:2">
      <c r="A9" t="s">
        <v>463</v>
      </c>
      <c r="B9" t="s">
        <v>456</v>
      </c>
    </row>
    <row r="10" spans="1:2">
      <c r="A10" t="s">
        <v>464</v>
      </c>
      <c r="B10" t="s">
        <v>456</v>
      </c>
    </row>
    <row r="11" spans="1:2">
      <c r="A11" t="s">
        <v>465</v>
      </c>
      <c r="B11" t="s">
        <v>456</v>
      </c>
    </row>
    <row r="12" spans="1:2">
      <c r="A12" t="s">
        <v>466</v>
      </c>
      <c r="B12" t="s">
        <v>456</v>
      </c>
    </row>
    <row r="13" spans="1:2">
      <c r="A13" t="s">
        <v>467</v>
      </c>
      <c r="B13" t="s">
        <v>456</v>
      </c>
    </row>
    <row r="14" spans="1:2">
      <c r="A14" t="s">
        <v>468</v>
      </c>
      <c r="B14" t="s">
        <v>456</v>
      </c>
    </row>
    <row r="15" spans="1:2">
      <c r="A15" t="s">
        <v>469</v>
      </c>
      <c r="B15" t="s">
        <v>456</v>
      </c>
    </row>
    <row r="17" spans="1:2">
      <c r="A17" s="1" t="s">
        <v>470</v>
      </c>
    </row>
    <row r="18" spans="1:2">
      <c r="A18" t="s">
        <v>471</v>
      </c>
      <c r="B18" t="s">
        <v>472</v>
      </c>
    </row>
    <row r="19" spans="1:2">
      <c r="A19" t="s">
        <v>473</v>
      </c>
      <c r="B19" t="s">
        <v>456</v>
      </c>
    </row>
    <row r="20" spans="1:2">
      <c r="A20" t="s">
        <v>474</v>
      </c>
      <c r="B20" t="s">
        <v>475</v>
      </c>
    </row>
    <row r="21" spans="1:2">
      <c r="A21" t="s">
        <v>476</v>
      </c>
      <c r="B21" t="s">
        <v>456</v>
      </c>
    </row>
    <row r="23" spans="1:2">
      <c r="A23" s="1" t="s">
        <v>477</v>
      </c>
    </row>
    <row r="24" spans="1:2">
      <c r="A24" t="s">
        <v>478</v>
      </c>
      <c r="B24" t="s">
        <v>456</v>
      </c>
    </row>
    <row r="25" spans="1:2">
      <c r="A25" t="s">
        <v>479</v>
      </c>
      <c r="B25" t="s">
        <v>456</v>
      </c>
    </row>
    <row r="27" spans="1:2">
      <c r="A27" t="s">
        <v>480</v>
      </c>
      <c r="B27" t="s">
        <v>456</v>
      </c>
    </row>
    <row r="28" spans="1:2">
      <c r="A28" t="s">
        <v>481</v>
      </c>
      <c r="B28" t="s">
        <v>456</v>
      </c>
    </row>
    <row r="29" spans="1:2">
      <c r="A29" t="s">
        <v>482</v>
      </c>
      <c r="B29" t="s">
        <v>456</v>
      </c>
    </row>
    <row r="30" spans="1:2" ht="33" customHeight="1">
      <c r="A30" s="324" t="s">
        <v>483</v>
      </c>
      <c r="B30" t="s">
        <v>456</v>
      </c>
    </row>
    <row r="32" spans="1:2">
      <c r="A32" t="s">
        <v>484</v>
      </c>
      <c r="B32" t="s">
        <v>456</v>
      </c>
    </row>
    <row r="33" spans="1:2">
      <c r="A33" t="s">
        <v>485</v>
      </c>
      <c r="B33" t="s">
        <v>456</v>
      </c>
    </row>
    <row r="34" spans="1:2">
      <c r="A34" t="s">
        <v>486</v>
      </c>
      <c r="B34" t="s">
        <v>456</v>
      </c>
    </row>
    <row r="35" spans="1:2">
      <c r="A35" t="s">
        <v>487</v>
      </c>
      <c r="B35" t="s">
        <v>456</v>
      </c>
    </row>
    <row r="36" spans="1:2">
      <c r="A36" t="s">
        <v>488</v>
      </c>
      <c r="B36" t="s">
        <v>456</v>
      </c>
    </row>
    <row r="37" spans="1:2">
      <c r="A37" t="s">
        <v>489</v>
      </c>
      <c r="B37" t="s">
        <v>456</v>
      </c>
    </row>
    <row r="39" spans="1:2">
      <c r="A39" s="1" t="s">
        <v>490</v>
      </c>
    </row>
    <row r="40" spans="1:2">
      <c r="A40" t="s">
        <v>491</v>
      </c>
      <c r="B40" t="s">
        <v>456</v>
      </c>
    </row>
    <row r="41" spans="1:2">
      <c r="A41" t="s">
        <v>492</v>
      </c>
      <c r="B41" t="s">
        <v>456</v>
      </c>
    </row>
    <row r="43" spans="1:2">
      <c r="A43" s="1" t="s">
        <v>493</v>
      </c>
    </row>
    <row r="44" spans="1:2">
      <c r="A44" t="s">
        <v>494</v>
      </c>
      <c r="B44" t="s">
        <v>456</v>
      </c>
    </row>
    <row r="45" spans="1:2">
      <c r="A45" t="s">
        <v>495</v>
      </c>
      <c r="B45" t="s">
        <v>456</v>
      </c>
    </row>
    <row r="47" spans="1:2">
      <c r="A47" s="1" t="s">
        <v>496</v>
      </c>
    </row>
    <row r="48" spans="1:2">
      <c r="A48" t="s">
        <v>497</v>
      </c>
      <c r="B48" t="s">
        <v>456</v>
      </c>
    </row>
    <row r="50" spans="1:2">
      <c r="A50" s="1" t="s">
        <v>498</v>
      </c>
    </row>
    <row r="51" spans="1:2">
      <c r="A51" t="s">
        <v>499</v>
      </c>
      <c r="B51" t="s">
        <v>456</v>
      </c>
    </row>
    <row r="52" spans="1:2">
      <c r="A52" t="s">
        <v>500</v>
      </c>
      <c r="B52" t="s">
        <v>456</v>
      </c>
    </row>
    <row r="53" spans="1:2">
      <c r="A53" t="s">
        <v>501</v>
      </c>
      <c r="B53" t="s">
        <v>456</v>
      </c>
    </row>
    <row r="55" spans="1:2">
      <c r="A55" s="1" t="s">
        <v>502</v>
      </c>
    </row>
    <row r="56" spans="1:2">
      <c r="A56" t="s">
        <v>503</v>
      </c>
      <c r="B56" t="s">
        <v>456</v>
      </c>
    </row>
    <row r="58" spans="1:2">
      <c r="A58" s="1" t="s">
        <v>504</v>
      </c>
    </row>
    <row r="59" spans="1:2">
      <c r="A59" t="s">
        <v>505</v>
      </c>
      <c r="B59" t="s">
        <v>456</v>
      </c>
    </row>
    <row r="60" spans="1:2">
      <c r="A60" t="s">
        <v>506</v>
      </c>
      <c r="B60" t="s">
        <v>456</v>
      </c>
    </row>
    <row r="61" spans="1:2">
      <c r="A61" t="s">
        <v>507</v>
      </c>
      <c r="B61" t="s">
        <v>456</v>
      </c>
    </row>
    <row r="62" spans="1:2">
      <c r="A62" t="s">
        <v>508</v>
      </c>
      <c r="B62" t="s">
        <v>456</v>
      </c>
    </row>
    <row r="63" spans="1:2">
      <c r="A63" t="s">
        <v>509</v>
      </c>
      <c r="B63" t="s">
        <v>456</v>
      </c>
    </row>
    <row r="64" spans="1:2">
      <c r="A64" t="s">
        <v>510</v>
      </c>
      <c r="B64" t="s">
        <v>456</v>
      </c>
    </row>
    <row r="65" spans="1:3">
      <c r="A65" t="s">
        <v>511</v>
      </c>
      <c r="B65" t="s">
        <v>456</v>
      </c>
    </row>
    <row r="66" spans="1:3">
      <c r="A66" t="s">
        <v>512</v>
      </c>
      <c r="B66" t="s">
        <v>456</v>
      </c>
    </row>
    <row r="68" spans="1:3">
      <c r="A68" s="321" t="s">
        <v>513</v>
      </c>
    </row>
    <row r="69" spans="1:3">
      <c r="A69" t="s">
        <v>514</v>
      </c>
      <c r="B69" t="s">
        <v>515</v>
      </c>
    </row>
    <row r="70" spans="1:3">
      <c r="A70" t="s">
        <v>516</v>
      </c>
      <c r="B70" t="s">
        <v>515</v>
      </c>
    </row>
    <row r="71" spans="1:3">
      <c r="A71" t="s">
        <v>517</v>
      </c>
      <c r="B71" t="s">
        <v>515</v>
      </c>
    </row>
    <row r="73" spans="1:3">
      <c r="A73" s="321" t="s">
        <v>513</v>
      </c>
    </row>
    <row r="74" spans="1:3">
      <c r="A74" s="365" t="s">
        <v>518</v>
      </c>
      <c r="B74" s="363" t="s">
        <v>456</v>
      </c>
      <c r="C74" s="363"/>
    </row>
    <row r="75" spans="1:3">
      <c r="A75" s="363" t="s">
        <v>519</v>
      </c>
      <c r="B75" s="363" t="s">
        <v>456</v>
      </c>
      <c r="C75" s="363"/>
    </row>
    <row r="76" spans="1:3">
      <c r="A76" s="363" t="s">
        <v>520</v>
      </c>
      <c r="B76" s="363"/>
      <c r="C76" s="363"/>
    </row>
    <row r="77" spans="1:3">
      <c r="B77" s="2"/>
    </row>
    <row r="78" spans="1:3">
      <c r="A78" s="321" t="s">
        <v>513</v>
      </c>
    </row>
    <row r="79" spans="1:3">
      <c r="A79" t="s">
        <v>521</v>
      </c>
      <c r="B79" t="s">
        <v>456</v>
      </c>
    </row>
    <row r="80" spans="1:3">
      <c r="A80" t="s">
        <v>522</v>
      </c>
      <c r="B80" t="s">
        <v>456</v>
      </c>
    </row>
    <row r="81" spans="1:2">
      <c r="A81" t="s">
        <v>523</v>
      </c>
      <c r="B81" t="s">
        <v>456</v>
      </c>
    </row>
    <row r="82" spans="1:2">
      <c r="A82" t="s">
        <v>524</v>
      </c>
      <c r="B82" t="s">
        <v>456</v>
      </c>
    </row>
    <row r="84" spans="1:2">
      <c r="A84" s="321" t="s">
        <v>525</v>
      </c>
    </row>
    <row r="85" spans="1:2">
      <c r="A85" t="s">
        <v>526</v>
      </c>
      <c r="B85" t="s">
        <v>456</v>
      </c>
    </row>
    <row r="86" spans="1:2">
      <c r="A86" t="s">
        <v>527</v>
      </c>
      <c r="B86" t="s">
        <v>456</v>
      </c>
    </row>
    <row r="88" spans="1:2">
      <c r="A88" s="321" t="s">
        <v>528</v>
      </c>
    </row>
    <row r="89" spans="1:2">
      <c r="A89" t="s">
        <v>529</v>
      </c>
      <c r="B89" t="s">
        <v>456</v>
      </c>
    </row>
    <row r="90" spans="1:2">
      <c r="A90" t="s">
        <v>530</v>
      </c>
      <c r="B90" t="s">
        <v>456</v>
      </c>
    </row>
    <row r="91" spans="1:2">
      <c r="A91" t="s">
        <v>531</v>
      </c>
      <c r="B91" t="s">
        <v>456</v>
      </c>
    </row>
    <row r="92" spans="1:2">
      <c r="A92" t="s">
        <v>532</v>
      </c>
      <c r="B92" t="s">
        <v>456</v>
      </c>
    </row>
    <row r="93" spans="1:2" ht="29.25" customHeight="1">
      <c r="A93" s="324" t="s">
        <v>533</v>
      </c>
      <c r="B93" t="s">
        <v>456</v>
      </c>
    </row>
    <row r="94" spans="1:2">
      <c r="A94" t="s">
        <v>534</v>
      </c>
      <c r="B94" t="s">
        <v>456</v>
      </c>
    </row>
    <row r="95" spans="1:2">
      <c r="A95" t="s">
        <v>535</v>
      </c>
      <c r="B95" t="s">
        <v>456</v>
      </c>
    </row>
    <row r="96" spans="1:2">
      <c r="A96" t="s">
        <v>536</v>
      </c>
      <c r="B96" t="s">
        <v>456</v>
      </c>
    </row>
    <row r="97" spans="1:2">
      <c r="A97" t="s">
        <v>537</v>
      </c>
      <c r="B97" t="s">
        <v>456</v>
      </c>
    </row>
    <row r="98" spans="1:2">
      <c r="A98" t="s">
        <v>538</v>
      </c>
      <c r="B98" t="s">
        <v>456</v>
      </c>
    </row>
    <row r="100" spans="1:2">
      <c r="A100" s="321" t="s">
        <v>513</v>
      </c>
    </row>
    <row r="101" spans="1:2">
      <c r="A101" t="s">
        <v>539</v>
      </c>
      <c r="B101" t="s">
        <v>456</v>
      </c>
    </row>
    <row r="102" spans="1:2">
      <c r="A102" t="s">
        <v>540</v>
      </c>
      <c r="B102" t="s">
        <v>456</v>
      </c>
    </row>
    <row r="103" spans="1:2">
      <c r="A103" t="s">
        <v>541</v>
      </c>
      <c r="B103" t="s">
        <v>456</v>
      </c>
    </row>
    <row r="105" spans="1:2">
      <c r="A105" s="321" t="s">
        <v>542</v>
      </c>
    </row>
    <row r="106" spans="1:2">
      <c r="A106" t="s">
        <v>543</v>
      </c>
      <c r="B106" t="s">
        <v>456</v>
      </c>
    </row>
    <row r="107" spans="1:2">
      <c r="A107" t="s">
        <v>544</v>
      </c>
      <c r="B107" t="s">
        <v>456</v>
      </c>
    </row>
    <row r="109" spans="1:2">
      <c r="A109" t="s">
        <v>545</v>
      </c>
      <c r="B109" t="s">
        <v>456</v>
      </c>
    </row>
    <row r="110" spans="1:2">
      <c r="A110" s="447" t="s">
        <v>546</v>
      </c>
      <c r="B110" t="s">
        <v>456</v>
      </c>
    </row>
    <row r="111" spans="1:2">
      <c r="A111" t="s">
        <v>547</v>
      </c>
      <c r="B111" t="s">
        <v>456</v>
      </c>
    </row>
    <row r="112" spans="1:2">
      <c r="A112" s="2" t="s">
        <v>548</v>
      </c>
      <c r="B112" t="s">
        <v>456</v>
      </c>
    </row>
    <row r="113" spans="1:2">
      <c r="A113" s="2"/>
    </row>
    <row r="114" spans="1:2">
      <c r="A114" s="321" t="s">
        <v>549</v>
      </c>
    </row>
    <row r="115" spans="1:2">
      <c r="A115" t="s">
        <v>550</v>
      </c>
      <c r="B115" t="s">
        <v>456</v>
      </c>
    </row>
    <row r="116" spans="1:2">
      <c r="A116" t="s">
        <v>551</v>
      </c>
      <c r="B116" t="s">
        <v>456</v>
      </c>
    </row>
    <row r="118" spans="1:2">
      <c r="A118" s="1" t="s">
        <v>552</v>
      </c>
    </row>
    <row r="119" spans="1:2">
      <c r="A119" t="s">
        <v>553</v>
      </c>
      <c r="B119" t="s">
        <v>456</v>
      </c>
    </row>
    <row r="121" spans="1:2">
      <c r="A121" s="321" t="s">
        <v>513</v>
      </c>
    </row>
    <row r="122" spans="1:2">
      <c r="A122" t="s">
        <v>554</v>
      </c>
      <c r="B122" t="s">
        <v>456</v>
      </c>
    </row>
    <row r="123" spans="1:2">
      <c r="A123" t="s">
        <v>555</v>
      </c>
    </row>
    <row r="124" spans="1:2">
      <c r="A124" s="355"/>
      <c r="B124" s="355"/>
    </row>
    <row r="125" spans="1:2">
      <c r="A125" s="2"/>
      <c r="B125" s="2"/>
    </row>
    <row r="126" spans="1:2">
      <c r="A126" s="321" t="s">
        <v>556</v>
      </c>
    </row>
    <row r="127" spans="1:2">
      <c r="A127" t="s">
        <v>553</v>
      </c>
    </row>
    <row r="128" spans="1:2">
      <c r="A128" s="2" t="s">
        <v>557</v>
      </c>
    </row>
    <row r="129" spans="1:2">
      <c r="A129" s="2" t="s">
        <v>558</v>
      </c>
    </row>
    <row r="130" spans="1:2">
      <c r="A130" s="2" t="s">
        <v>559</v>
      </c>
    </row>
    <row r="131" spans="1:2">
      <c r="A131" s="2" t="s">
        <v>560</v>
      </c>
    </row>
    <row r="132" spans="1:2">
      <c r="A132" s="2" t="s">
        <v>561</v>
      </c>
    </row>
    <row r="133" spans="1:2">
      <c r="A133" t="s">
        <v>562</v>
      </c>
    </row>
    <row r="134" spans="1:2">
      <c r="A134" t="s">
        <v>563</v>
      </c>
    </row>
    <row r="135" spans="1:2">
      <c r="A135" t="s">
        <v>564</v>
      </c>
    </row>
    <row r="136" spans="1:2">
      <c r="A136" t="s">
        <v>565</v>
      </c>
    </row>
    <row r="138" spans="1:2">
      <c r="A138" s="321" t="s">
        <v>566</v>
      </c>
    </row>
    <row r="139" spans="1:2">
      <c r="A139" t="s">
        <v>567</v>
      </c>
      <c r="B139" t="s">
        <v>456</v>
      </c>
    </row>
    <row r="140" spans="1:2">
      <c r="A140" t="s">
        <v>568</v>
      </c>
      <c r="B140" t="s">
        <v>456</v>
      </c>
    </row>
    <row r="141" spans="1:2">
      <c r="A141" t="s">
        <v>569</v>
      </c>
      <c r="B141" t="s">
        <v>456</v>
      </c>
    </row>
    <row r="143" spans="1:2">
      <c r="A143" s="321" t="s">
        <v>570</v>
      </c>
    </row>
    <row r="144" spans="1:2">
      <c r="A144" t="s">
        <v>571</v>
      </c>
    </row>
    <row r="145" spans="1:2">
      <c r="A145" t="s">
        <v>572</v>
      </c>
    </row>
    <row r="146" spans="1:2">
      <c r="A146" t="s">
        <v>573</v>
      </c>
    </row>
    <row r="148" spans="1:2">
      <c r="A148" s="321" t="s">
        <v>574</v>
      </c>
    </row>
    <row r="149" spans="1:2">
      <c r="A149" t="s">
        <v>575</v>
      </c>
      <c r="B149" t="s">
        <v>456</v>
      </c>
    </row>
    <row r="150" spans="1:2">
      <c r="A150" t="s">
        <v>576</v>
      </c>
      <c r="B150" t="s">
        <v>456</v>
      </c>
    </row>
    <row r="151" spans="1:2">
      <c r="A151" t="s">
        <v>577</v>
      </c>
      <c r="B151" t="s">
        <v>456</v>
      </c>
    </row>
    <row r="152" spans="1:2">
      <c r="A152" t="s">
        <v>578</v>
      </c>
      <c r="B152" t="s">
        <v>456</v>
      </c>
    </row>
    <row r="154" spans="1:2">
      <c r="A154" s="321" t="s">
        <v>579</v>
      </c>
    </row>
    <row r="155" spans="1:2">
      <c r="A155" t="s">
        <v>575</v>
      </c>
    </row>
    <row r="157" spans="1:2">
      <c r="A157" s="321" t="s">
        <v>580</v>
      </c>
    </row>
    <row r="158" spans="1:2">
      <c r="A158" t="s">
        <v>581</v>
      </c>
      <c r="B158" t="s">
        <v>456</v>
      </c>
    </row>
    <row r="159" spans="1:2">
      <c r="A159" t="s">
        <v>582</v>
      </c>
    </row>
    <row r="160" spans="1:2">
      <c r="A160" t="s">
        <v>583</v>
      </c>
      <c r="B160" t="s">
        <v>456</v>
      </c>
    </row>
    <row r="161" spans="1:2">
      <c r="A161" t="s">
        <v>584</v>
      </c>
    </row>
    <row r="162" spans="1:2">
      <c r="A162" t="s">
        <v>585</v>
      </c>
      <c r="B162" t="s">
        <v>456</v>
      </c>
    </row>
    <row r="164" spans="1:2">
      <c r="A164" s="321" t="s">
        <v>586</v>
      </c>
    </row>
    <row r="165" spans="1:2">
      <c r="A165" t="s">
        <v>587</v>
      </c>
      <c r="B165" t="s">
        <v>456</v>
      </c>
    </row>
    <row r="166" spans="1:2">
      <c r="A166" t="s">
        <v>588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2"/>
  <sheetViews>
    <sheetView workbookViewId="0">
      <selection activeCell="F21" sqref="F21"/>
    </sheetView>
  </sheetViews>
  <sheetFormatPr defaultRowHeight="15"/>
  <cols>
    <col min="1" max="1" width="120.7109375" customWidth="1"/>
    <col min="2" max="2" width="16.28515625" bestFit="1" customWidth="1"/>
    <col min="3" max="3" width="12.85546875" customWidth="1"/>
    <col min="4" max="4" width="9.140625" bestFit="1" customWidth="1"/>
    <col min="5" max="5" width="24.42578125" bestFit="1" customWidth="1"/>
    <col min="6" max="6" width="5.85546875" customWidth="1"/>
    <col min="9" max="9" width="5.140625" customWidth="1"/>
  </cols>
  <sheetData>
    <row r="1" spans="1:12">
      <c r="A1" s="454" t="s">
        <v>589</v>
      </c>
      <c r="B1" t="s">
        <v>590</v>
      </c>
    </row>
    <row r="2" spans="1:12">
      <c r="A2" t="s">
        <v>591</v>
      </c>
      <c r="B2" t="s">
        <v>592</v>
      </c>
    </row>
    <row r="3" spans="1:12">
      <c r="A3" t="s">
        <v>593</v>
      </c>
      <c r="B3" t="s">
        <v>594</v>
      </c>
    </row>
    <row r="4" spans="1:12">
      <c r="A4" t="s">
        <v>595</v>
      </c>
      <c r="B4" t="s">
        <v>596</v>
      </c>
    </row>
    <row r="6" spans="1:12">
      <c r="A6" t="s">
        <v>597</v>
      </c>
      <c r="B6" t="s">
        <v>598</v>
      </c>
      <c r="C6" s="454"/>
      <c r="D6" s="454"/>
    </row>
    <row r="7" spans="1:12">
      <c r="A7" t="s">
        <v>599</v>
      </c>
      <c r="B7" s="1" t="s">
        <v>600</v>
      </c>
      <c r="C7" s="1" t="s">
        <v>601</v>
      </c>
      <c r="D7" s="454" t="s">
        <v>602</v>
      </c>
    </row>
    <row r="8" spans="1:12">
      <c r="A8" s="455" t="s">
        <v>408</v>
      </c>
      <c r="B8" s="456">
        <f>SUM(B10:B25)</f>
        <v>6554.76</v>
      </c>
      <c r="C8" s="456">
        <f>SUM(C10:C25)</f>
        <v>52</v>
      </c>
      <c r="D8" s="456">
        <v>6606.76</v>
      </c>
      <c r="J8" s="1" t="s">
        <v>603</v>
      </c>
    </row>
    <row r="9" spans="1:12">
      <c r="A9" s="458" t="s">
        <v>604</v>
      </c>
      <c r="B9" s="456"/>
      <c r="C9" s="456"/>
      <c r="D9" s="456"/>
    </row>
    <row r="10" spans="1:12">
      <c r="A10" s="457" t="s">
        <v>605</v>
      </c>
      <c r="B10" s="461">
        <v>1704</v>
      </c>
      <c r="C10" s="456"/>
      <c r="D10" s="456">
        <v>1704</v>
      </c>
      <c r="E10" t="s">
        <v>372</v>
      </c>
      <c r="G10" s="3" t="s">
        <v>606</v>
      </c>
      <c r="H10" s="355"/>
      <c r="I10" s="355"/>
      <c r="J10" s="355" t="s">
        <v>369</v>
      </c>
      <c r="K10" s="355"/>
      <c r="L10" s="355"/>
    </row>
    <row r="11" spans="1:12">
      <c r="A11" s="457" t="s">
        <v>607</v>
      </c>
      <c r="B11" s="461">
        <v>276</v>
      </c>
      <c r="C11" s="456"/>
      <c r="D11" s="456">
        <v>276</v>
      </c>
      <c r="E11" t="s">
        <v>372</v>
      </c>
      <c r="G11" s="355"/>
      <c r="H11" s="355"/>
      <c r="I11" s="355"/>
      <c r="J11" s="355" t="s">
        <v>371</v>
      </c>
      <c r="K11" s="355"/>
      <c r="L11" s="355"/>
    </row>
    <row r="12" spans="1:12">
      <c r="A12" s="457" t="s">
        <v>608</v>
      </c>
      <c r="B12" s="461">
        <v>300</v>
      </c>
      <c r="C12" s="456"/>
      <c r="D12" s="456">
        <v>300</v>
      </c>
      <c r="E12" t="s">
        <v>371</v>
      </c>
      <c r="G12" s="355"/>
      <c r="H12" s="355"/>
      <c r="I12" s="355"/>
      <c r="J12" s="355" t="s">
        <v>372</v>
      </c>
      <c r="K12" s="355"/>
      <c r="L12" s="355"/>
    </row>
    <row r="13" spans="1:12">
      <c r="A13" s="457" t="s">
        <v>609</v>
      </c>
      <c r="B13" s="461">
        <v>180</v>
      </c>
      <c r="C13" s="456"/>
      <c r="D13" s="456">
        <v>180</v>
      </c>
      <c r="E13" t="s">
        <v>372</v>
      </c>
    </row>
    <row r="14" spans="1:12">
      <c r="A14" s="457" t="s">
        <v>610</v>
      </c>
      <c r="B14" s="461">
        <v>180</v>
      </c>
      <c r="C14" s="456"/>
      <c r="D14" s="456">
        <v>180</v>
      </c>
      <c r="E14" t="s">
        <v>372</v>
      </c>
    </row>
    <row r="15" spans="1:12">
      <c r="A15" s="457" t="s">
        <v>611</v>
      </c>
      <c r="B15" s="461">
        <v>1545</v>
      </c>
      <c r="C15" s="456"/>
      <c r="D15" s="456">
        <v>1545</v>
      </c>
      <c r="E15" t="s">
        <v>369</v>
      </c>
    </row>
    <row r="16" spans="1:12">
      <c r="A16" s="457" t="s">
        <v>612</v>
      </c>
      <c r="B16" s="461">
        <v>150</v>
      </c>
      <c r="C16" s="456"/>
      <c r="D16" s="456">
        <v>150</v>
      </c>
      <c r="E16" t="s">
        <v>371</v>
      </c>
    </row>
    <row r="17" spans="1:5">
      <c r="A17" s="457" t="s">
        <v>613</v>
      </c>
      <c r="B17" s="461">
        <v>-100</v>
      </c>
      <c r="C17" s="456"/>
      <c r="D17" s="456">
        <v>-100</v>
      </c>
      <c r="E17" t="s">
        <v>382</v>
      </c>
    </row>
    <row r="18" spans="1:5">
      <c r="A18" s="457" t="s">
        <v>614</v>
      </c>
      <c r="B18" s="461">
        <v>199.76000000000002</v>
      </c>
      <c r="C18" s="456"/>
      <c r="D18" s="456">
        <v>199.76000000000002</v>
      </c>
      <c r="E18" t="s">
        <v>371</v>
      </c>
    </row>
    <row r="19" spans="1:5">
      <c r="A19" s="457" t="s">
        <v>615</v>
      </c>
      <c r="B19" s="461">
        <v>100</v>
      </c>
      <c r="C19" s="456"/>
      <c r="D19" s="456">
        <v>100</v>
      </c>
      <c r="E19" t="s">
        <v>371</v>
      </c>
    </row>
    <row r="20" spans="1:5">
      <c r="A20" s="457" t="s">
        <v>616</v>
      </c>
      <c r="B20" s="461">
        <v>200</v>
      </c>
      <c r="C20" s="456"/>
      <c r="D20" s="456">
        <v>200</v>
      </c>
      <c r="E20" t="s">
        <v>371</v>
      </c>
    </row>
    <row r="21" spans="1:5">
      <c r="A21" s="457" t="s">
        <v>617</v>
      </c>
      <c r="B21" s="461">
        <v>100</v>
      </c>
      <c r="C21" s="456"/>
      <c r="D21" s="456">
        <v>100</v>
      </c>
      <c r="E21" t="s">
        <v>371</v>
      </c>
    </row>
    <row r="22" spans="1:5">
      <c r="A22" s="457" t="s">
        <v>618</v>
      </c>
      <c r="B22" s="461">
        <v>100</v>
      </c>
      <c r="C22" s="456"/>
      <c r="D22" s="456">
        <v>100</v>
      </c>
      <c r="E22" t="s">
        <v>619</v>
      </c>
    </row>
    <row r="23" spans="1:5">
      <c r="A23" s="457" t="s">
        <v>620</v>
      </c>
      <c r="B23" s="461"/>
      <c r="C23" s="456">
        <v>52</v>
      </c>
      <c r="D23" s="456">
        <v>52</v>
      </c>
      <c r="E23" t="s">
        <v>371</v>
      </c>
    </row>
    <row r="24" spans="1:5">
      <c r="A24" s="457" t="s">
        <v>621</v>
      </c>
      <c r="B24" s="461">
        <v>320</v>
      </c>
      <c r="C24" s="456"/>
      <c r="D24" s="456">
        <v>320</v>
      </c>
      <c r="E24" t="s">
        <v>371</v>
      </c>
    </row>
    <row r="25" spans="1:5">
      <c r="A25" s="457" t="s">
        <v>622</v>
      </c>
      <c r="B25" s="462">
        <v>1300</v>
      </c>
      <c r="C25" s="460"/>
      <c r="D25" s="460">
        <v>1300</v>
      </c>
      <c r="E25" t="s">
        <v>371</v>
      </c>
    </row>
    <row r="26" spans="1:5">
      <c r="A26" s="455" t="s">
        <v>602</v>
      </c>
      <c r="B26" s="459">
        <f>SUM(B10:B25)</f>
        <v>6554.76</v>
      </c>
      <c r="C26" s="459">
        <f>SUM(C10:C25)</f>
        <v>52</v>
      </c>
      <c r="D26" s="459">
        <v>6606.76</v>
      </c>
    </row>
    <row r="31" spans="1:5">
      <c r="A31" s="457"/>
      <c r="B31" s="456"/>
      <c r="C31" s="456"/>
      <c r="D31" s="456"/>
    </row>
    <row r="32" spans="1:5">
      <c r="A32" s="457"/>
      <c r="B32" s="456"/>
      <c r="C32" s="456"/>
      <c r="D32" s="456"/>
    </row>
    <row r="33" spans="1:4">
      <c r="A33" s="457"/>
      <c r="B33" s="456"/>
      <c r="C33" s="456"/>
      <c r="D33" s="456"/>
    </row>
    <row r="34" spans="1:4">
      <c r="A34" s="457"/>
      <c r="B34" s="456"/>
      <c r="C34" s="456"/>
      <c r="D34" s="456"/>
    </row>
    <row r="35" spans="1:4">
      <c r="A35" s="457"/>
      <c r="B35" s="456"/>
      <c r="C35" s="456"/>
      <c r="D35" s="456"/>
    </row>
    <row r="36" spans="1:4">
      <c r="A36" s="457"/>
      <c r="B36" s="456"/>
      <c r="C36" s="456"/>
      <c r="D36" s="456"/>
    </row>
    <row r="37" spans="1:4">
      <c r="A37" s="457"/>
      <c r="B37" s="456"/>
      <c r="C37" s="456"/>
      <c r="D37" s="456"/>
    </row>
    <row r="38" spans="1:4">
      <c r="A38" s="457"/>
      <c r="B38" s="456"/>
      <c r="C38" s="456"/>
      <c r="D38" s="456"/>
    </row>
    <row r="39" spans="1:4">
      <c r="A39" s="457"/>
      <c r="B39" s="456"/>
      <c r="C39" s="456"/>
      <c r="D39" s="456"/>
    </row>
    <row r="40" spans="1:4">
      <c r="A40" s="457"/>
      <c r="B40" s="456"/>
      <c r="C40" s="456"/>
      <c r="D40" s="456"/>
    </row>
    <row r="41" spans="1:4">
      <c r="A41" s="457"/>
      <c r="B41" s="456"/>
      <c r="C41" s="456"/>
      <c r="D41" s="456"/>
    </row>
    <row r="42" spans="1:4">
      <c r="A42" s="457"/>
      <c r="B42" s="456"/>
      <c r="C42" s="456"/>
      <c r="D42" s="456"/>
    </row>
    <row r="43" spans="1:4">
      <c r="A43" s="457"/>
      <c r="B43" s="456"/>
      <c r="C43" s="456"/>
      <c r="D43" s="456"/>
    </row>
    <row r="44" spans="1:4">
      <c r="A44" s="457"/>
      <c r="B44" s="456"/>
      <c r="C44" s="456"/>
      <c r="D44" s="456"/>
    </row>
    <row r="45" spans="1:4">
      <c r="A45" s="457"/>
      <c r="B45" s="456"/>
      <c r="C45" s="456"/>
      <c r="D45" s="456"/>
    </row>
    <row r="46" spans="1:4">
      <c r="A46" s="457"/>
      <c r="B46" s="456"/>
      <c r="C46" s="456"/>
      <c r="D46" s="456"/>
    </row>
    <row r="212" spans="7:7">
      <c r="G212" t="s">
        <v>623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workbookViewId="0">
      <pane ySplit="1" topLeftCell="A2" activePane="bottomLeft" state="frozen"/>
      <selection pane="bottomLeft" activeCell="A10" sqref="A10"/>
    </sheetView>
  </sheetViews>
  <sheetFormatPr defaultRowHeight="15"/>
  <cols>
    <col min="1" max="1" width="48.85546875" bestFit="1" customWidth="1"/>
    <col min="2" max="3" width="7.5703125" bestFit="1" customWidth="1"/>
    <col min="4" max="4" width="6.7109375" bestFit="1" customWidth="1"/>
    <col min="5" max="5" width="7" bestFit="1" customWidth="1"/>
    <col min="7" max="7" width="48.85546875" bestFit="1" customWidth="1"/>
    <col min="8" max="8" width="6.85546875" customWidth="1"/>
    <col min="9" max="9" width="7.5703125" bestFit="1" customWidth="1"/>
    <col min="10" max="10" width="6.85546875" customWidth="1"/>
    <col min="11" max="11" width="7" bestFit="1" customWidth="1"/>
    <col min="13" max="13" width="48.85546875" bestFit="1" customWidth="1"/>
    <col min="14" max="14" width="7" bestFit="1" customWidth="1"/>
    <col min="15" max="15" width="7.5703125" bestFit="1" customWidth="1"/>
    <col min="16" max="16" width="6.7109375" bestFit="1" customWidth="1"/>
    <col min="17" max="17" width="7" bestFit="1" customWidth="1"/>
  </cols>
  <sheetData>
    <row r="1" spans="1:17">
      <c r="A1" s="1" t="s">
        <v>64</v>
      </c>
      <c r="B1" s="28">
        <v>42767</v>
      </c>
      <c r="C1" s="28">
        <v>42856</v>
      </c>
      <c r="D1" s="28">
        <v>43009</v>
      </c>
      <c r="E1" s="28">
        <v>43132</v>
      </c>
      <c r="F1" s="28"/>
      <c r="G1" s="28" t="s">
        <v>106</v>
      </c>
      <c r="H1" s="28">
        <v>42767</v>
      </c>
      <c r="I1" s="28">
        <v>42856</v>
      </c>
      <c r="J1" s="28">
        <v>43009</v>
      </c>
      <c r="K1" s="28">
        <v>43132</v>
      </c>
      <c r="L1" s="28"/>
      <c r="M1" s="28" t="s">
        <v>100</v>
      </c>
      <c r="N1" s="28">
        <v>42767</v>
      </c>
      <c r="O1" s="28">
        <v>42856</v>
      </c>
      <c r="P1" s="28">
        <v>43009</v>
      </c>
      <c r="Q1" s="28">
        <v>43132</v>
      </c>
    </row>
    <row r="2" spans="1:17">
      <c r="A2" t="s">
        <v>99</v>
      </c>
      <c r="B2" s="34">
        <v>10</v>
      </c>
      <c r="C2" s="34">
        <v>10</v>
      </c>
      <c r="D2" s="34">
        <v>10</v>
      </c>
      <c r="E2" s="34">
        <v>8</v>
      </c>
      <c r="F2" s="34"/>
      <c r="G2" s="34" t="s">
        <v>99</v>
      </c>
      <c r="H2" s="34">
        <v>10</v>
      </c>
      <c r="I2" s="34">
        <v>10</v>
      </c>
      <c r="J2" s="34">
        <v>10</v>
      </c>
      <c r="K2" s="34">
        <v>8</v>
      </c>
      <c r="L2" s="34"/>
      <c r="M2" s="34" t="s">
        <v>99</v>
      </c>
      <c r="N2" s="34">
        <v>10</v>
      </c>
      <c r="O2" s="34">
        <v>10</v>
      </c>
      <c r="P2" s="34">
        <v>10</v>
      </c>
      <c r="Q2" s="34">
        <v>8</v>
      </c>
    </row>
    <row r="3" spans="1:17">
      <c r="B3" s="34"/>
      <c r="C3" s="34"/>
      <c r="D3" s="34"/>
      <c r="E3" s="34"/>
      <c r="F3" s="34"/>
      <c r="G3" s="34"/>
      <c r="H3" s="34"/>
      <c r="I3" s="34"/>
      <c r="J3" s="34"/>
      <c r="K3" s="34"/>
      <c r="L3" s="34"/>
      <c r="M3" s="34"/>
      <c r="N3" s="34"/>
      <c r="O3" s="34"/>
      <c r="P3" s="34"/>
      <c r="Q3" s="34"/>
    </row>
    <row r="4" spans="1:17">
      <c r="A4" t="s">
        <v>98</v>
      </c>
      <c r="B4" s="34">
        <v>7</v>
      </c>
      <c r="C4" s="34">
        <v>7</v>
      </c>
      <c r="D4" s="34">
        <v>7</v>
      </c>
      <c r="E4" s="34">
        <v>7</v>
      </c>
      <c r="F4" s="34"/>
      <c r="G4" s="34" t="s">
        <v>98</v>
      </c>
      <c r="H4" s="34">
        <v>7</v>
      </c>
      <c r="I4" s="34">
        <v>7</v>
      </c>
      <c r="J4" s="34">
        <v>7</v>
      </c>
      <c r="K4" s="34">
        <v>7</v>
      </c>
      <c r="L4" s="34"/>
      <c r="M4" s="34" t="s">
        <v>98</v>
      </c>
      <c r="N4" s="34">
        <v>7</v>
      </c>
      <c r="O4" s="34">
        <v>7</v>
      </c>
      <c r="P4" s="34">
        <v>7</v>
      </c>
      <c r="Q4" s="34">
        <v>7</v>
      </c>
    </row>
    <row r="5" spans="1:17">
      <c r="A5" t="s">
        <v>624</v>
      </c>
      <c r="B5" s="34">
        <v>7</v>
      </c>
      <c r="C5" s="34">
        <v>7</v>
      </c>
      <c r="D5" s="34">
        <v>7</v>
      </c>
      <c r="E5" s="34">
        <v>7</v>
      </c>
      <c r="F5" s="34"/>
      <c r="G5" s="34" t="s">
        <v>624</v>
      </c>
      <c r="H5" s="34">
        <v>7</v>
      </c>
      <c r="I5" s="34">
        <v>7</v>
      </c>
      <c r="J5" s="34">
        <v>7</v>
      </c>
      <c r="K5" s="34">
        <v>7</v>
      </c>
      <c r="L5" s="34"/>
      <c r="M5" s="34" t="s">
        <v>624</v>
      </c>
      <c r="N5" s="34">
        <v>7</v>
      </c>
      <c r="O5" s="34">
        <v>7</v>
      </c>
      <c r="P5" s="34">
        <v>7</v>
      </c>
      <c r="Q5" s="34">
        <v>7</v>
      </c>
    </row>
    <row r="6" spans="1:17">
      <c r="A6" t="s">
        <v>625</v>
      </c>
      <c r="B6" s="34">
        <v>350</v>
      </c>
      <c r="C6" s="34">
        <v>350</v>
      </c>
      <c r="D6" s="34">
        <v>350</v>
      </c>
      <c r="E6" s="34">
        <v>175</v>
      </c>
      <c r="F6" s="34"/>
      <c r="G6" s="34" t="s">
        <v>625</v>
      </c>
      <c r="H6" s="34">
        <v>350</v>
      </c>
      <c r="I6" s="34">
        <v>350</v>
      </c>
      <c r="J6" s="34">
        <v>350</v>
      </c>
      <c r="K6" s="34">
        <v>175</v>
      </c>
      <c r="L6" s="34"/>
      <c r="M6" s="34" t="s">
        <v>625</v>
      </c>
      <c r="N6" s="34">
        <v>350</v>
      </c>
      <c r="O6" s="34">
        <v>350</v>
      </c>
      <c r="P6" s="34">
        <v>350</v>
      </c>
      <c r="Q6" s="34">
        <v>175</v>
      </c>
    </row>
    <row r="7" spans="1:17">
      <c r="A7" t="s">
        <v>626</v>
      </c>
      <c r="B7" s="34">
        <v>700</v>
      </c>
      <c r="C7" s="34">
        <v>700</v>
      </c>
      <c r="D7" s="34">
        <v>700</v>
      </c>
      <c r="E7" s="34">
        <v>700</v>
      </c>
      <c r="F7" s="34"/>
      <c r="G7" s="34" t="s">
        <v>626</v>
      </c>
      <c r="H7" s="34">
        <v>700</v>
      </c>
      <c r="I7" s="34">
        <v>700</v>
      </c>
      <c r="J7" s="34">
        <v>700</v>
      </c>
      <c r="K7" s="34">
        <v>700</v>
      </c>
      <c r="L7" s="34"/>
      <c r="M7" s="34" t="s">
        <v>626</v>
      </c>
      <c r="N7" s="34">
        <v>700</v>
      </c>
      <c r="O7" s="34">
        <v>700</v>
      </c>
      <c r="P7" s="34">
        <v>700</v>
      </c>
      <c r="Q7" s="34">
        <v>700</v>
      </c>
    </row>
    <row r="8" spans="1:17">
      <c r="A8" t="s">
        <v>627</v>
      </c>
      <c r="B8" s="34">
        <v>85</v>
      </c>
      <c r="C8" s="34">
        <v>85</v>
      </c>
      <c r="D8" s="34">
        <v>85</v>
      </c>
      <c r="E8" s="34">
        <v>85</v>
      </c>
      <c r="F8" s="34"/>
      <c r="G8" s="34" t="s">
        <v>627</v>
      </c>
      <c r="H8" s="34">
        <v>85</v>
      </c>
      <c r="I8" s="34">
        <v>85</v>
      </c>
      <c r="J8" s="34">
        <v>85</v>
      </c>
      <c r="K8" s="34">
        <v>85</v>
      </c>
      <c r="L8" s="34"/>
      <c r="M8" s="34" t="s">
        <v>627</v>
      </c>
      <c r="N8" s="34">
        <v>85</v>
      </c>
      <c r="O8" s="34">
        <v>85</v>
      </c>
      <c r="P8" s="34">
        <v>85</v>
      </c>
      <c r="Q8" s="34">
        <v>85</v>
      </c>
    </row>
    <row r="9" spans="1:17">
      <c r="A9" t="s">
        <v>628</v>
      </c>
      <c r="B9" s="34">
        <v>71</v>
      </c>
      <c r="C9" s="34">
        <v>71</v>
      </c>
      <c r="D9" s="34">
        <v>71</v>
      </c>
      <c r="E9" s="34">
        <v>35</v>
      </c>
      <c r="F9" s="34"/>
      <c r="G9" s="34" t="s">
        <v>628</v>
      </c>
      <c r="H9" s="34">
        <v>71</v>
      </c>
      <c r="I9" s="34">
        <v>71</v>
      </c>
      <c r="J9" s="34">
        <v>71</v>
      </c>
      <c r="K9" s="34">
        <v>35</v>
      </c>
      <c r="L9" s="34"/>
      <c r="M9" s="34" t="s">
        <v>628</v>
      </c>
      <c r="N9" s="34">
        <v>71</v>
      </c>
      <c r="O9" s="34">
        <v>71</v>
      </c>
      <c r="P9" s="34">
        <v>71</v>
      </c>
      <c r="Q9" s="34">
        <v>35</v>
      </c>
    </row>
    <row r="10" spans="1:17">
      <c r="B10" s="34"/>
      <c r="C10" s="34"/>
      <c r="D10" s="34"/>
      <c r="E10" s="34"/>
      <c r="F10" s="34"/>
      <c r="G10" s="34"/>
      <c r="H10" s="34"/>
      <c r="I10" s="34"/>
      <c r="J10" s="34"/>
      <c r="K10" s="34"/>
      <c r="L10" s="34"/>
      <c r="M10" s="34"/>
      <c r="N10" s="34"/>
      <c r="O10" s="34"/>
      <c r="P10" s="34"/>
      <c r="Q10" s="34"/>
    </row>
    <row r="11" spans="1:17">
      <c r="A11" t="s">
        <v>629</v>
      </c>
      <c r="B11" s="34"/>
      <c r="C11" s="34"/>
      <c r="D11" s="34"/>
      <c r="E11" s="34"/>
      <c r="F11" s="34"/>
      <c r="G11" s="34" t="s">
        <v>629</v>
      </c>
      <c r="H11" s="34"/>
      <c r="I11" s="34"/>
      <c r="J11" s="34"/>
      <c r="K11" s="34"/>
      <c r="L11" s="34"/>
      <c r="M11" s="34" t="s">
        <v>629</v>
      </c>
      <c r="N11" s="34"/>
      <c r="O11" s="34"/>
      <c r="P11" s="34"/>
      <c r="Q11" s="34"/>
    </row>
    <row r="12" spans="1:17">
      <c r="A12" t="s">
        <v>630</v>
      </c>
      <c r="B12" s="34">
        <v>20</v>
      </c>
      <c r="C12" s="34">
        <v>20</v>
      </c>
      <c r="D12" s="34">
        <v>20</v>
      </c>
      <c r="E12" s="34">
        <v>20</v>
      </c>
      <c r="F12" s="34"/>
      <c r="G12" s="34" t="s">
        <v>630</v>
      </c>
      <c r="H12" s="34">
        <v>20</v>
      </c>
      <c r="I12" s="34">
        <v>20</v>
      </c>
      <c r="J12" s="34">
        <v>20</v>
      </c>
      <c r="K12" s="34">
        <v>20</v>
      </c>
      <c r="L12" s="34"/>
      <c r="M12" s="34" t="s">
        <v>630</v>
      </c>
      <c r="N12" s="34">
        <v>20</v>
      </c>
      <c r="O12" s="34">
        <v>20</v>
      </c>
      <c r="P12" s="34">
        <v>20</v>
      </c>
      <c r="Q12" s="34">
        <v>20</v>
      </c>
    </row>
    <row r="13" spans="1:17">
      <c r="A13" t="s">
        <v>631</v>
      </c>
      <c r="B13" s="35">
        <v>8</v>
      </c>
      <c r="C13" s="35">
        <v>8</v>
      </c>
      <c r="D13" s="35">
        <v>8</v>
      </c>
      <c r="E13" s="35">
        <v>8</v>
      </c>
      <c r="F13" s="34"/>
      <c r="G13" s="34" t="s">
        <v>631</v>
      </c>
      <c r="H13" s="35">
        <v>8</v>
      </c>
      <c r="I13" s="35">
        <v>8</v>
      </c>
      <c r="J13" s="35">
        <v>8</v>
      </c>
      <c r="K13" s="35">
        <v>8</v>
      </c>
      <c r="L13" s="34"/>
      <c r="M13" s="34" t="s">
        <v>631</v>
      </c>
      <c r="N13" s="35">
        <v>8</v>
      </c>
      <c r="O13" s="35">
        <v>8</v>
      </c>
      <c r="P13" s="35">
        <v>8</v>
      </c>
      <c r="Q13" s="35">
        <v>8</v>
      </c>
    </row>
    <row r="14" spans="1:17">
      <c r="B14" s="34"/>
      <c r="C14" s="34"/>
      <c r="D14" s="34"/>
      <c r="E14" s="34"/>
      <c r="F14" s="34"/>
      <c r="G14" s="34"/>
      <c r="H14" s="34"/>
      <c r="I14" s="34"/>
      <c r="J14" s="34"/>
      <c r="K14" s="34"/>
      <c r="L14" s="34"/>
      <c r="M14" s="34"/>
      <c r="N14" s="34"/>
      <c r="O14" s="34"/>
      <c r="P14" s="34"/>
      <c r="Q14" s="34"/>
    </row>
    <row r="15" spans="1:17">
      <c r="A15" s="27" t="s">
        <v>632</v>
      </c>
      <c r="B15" s="36">
        <f>+(B12*B13*B2)+(B9*B4)+(B8*B4)+(B7*B2)+(B5*B6)</f>
        <v>12142</v>
      </c>
      <c r="C15" s="36">
        <f>+(C12*C13*C2)+(C9*C4)+(C8*C4)+(C7*C2)+(C5*C6)</f>
        <v>12142</v>
      </c>
      <c r="D15" s="36">
        <f>+(D12*D13*D2)+(D9*D4)+(D8*D4)+(D7*D2)+(D5*D6)</f>
        <v>12142</v>
      </c>
      <c r="E15" s="36">
        <f>+(E12*E13*E2)+(E9*E4)+(E8*E4)+(E7*E2)+(E5*E6)</f>
        <v>8945</v>
      </c>
      <c r="F15" s="34"/>
      <c r="G15" s="36" t="s">
        <v>632</v>
      </c>
      <c r="H15" s="36">
        <f>+(H12*H13*H2)+(H9*H4)+(H8*H4)+(H7*H2)+(H5*H6)</f>
        <v>12142</v>
      </c>
      <c r="I15" s="36">
        <f>+(I12*I13*I2)+(I9*I4)+(I8*I4)+(I7*I2)+(I5*I6)</f>
        <v>12142</v>
      </c>
      <c r="J15" s="36">
        <f>+(J12*J13*J2)+(J9*J4)+(J8*J4)+(J7*J2)+(J5*J6)</f>
        <v>12142</v>
      </c>
      <c r="K15" s="36">
        <f>+(K12*K13*K2)+(K9*K4)+(K8*K4)+(K7*K2)+(K5*K6)</f>
        <v>8945</v>
      </c>
      <c r="L15" s="34"/>
      <c r="M15" s="36" t="s">
        <v>632</v>
      </c>
      <c r="N15" s="36">
        <f>+(N12*N13*N2)+(N9*N4)+(N8*N4)+(N7*N2)+(N5*N6)</f>
        <v>12142</v>
      </c>
      <c r="O15" s="36">
        <f>+(O12*O13*O2)+(O9*O4)+(O8*O4)+(O7*O2)+(O5*O6)</f>
        <v>12142</v>
      </c>
      <c r="P15" s="36">
        <f>+(P12*P13*P2)+(P9*P4)+(P8*P4)+(P7*P2)+(P5*P6)</f>
        <v>12142</v>
      </c>
      <c r="Q15" s="36">
        <f>+(Q12*Q13*Q2)+(Q9*Q4)+(Q8*Q4)+(Q7*Q2)+(Q5*Q6)</f>
        <v>8945</v>
      </c>
    </row>
    <row r="16" spans="1:17">
      <c r="B16" s="34"/>
      <c r="C16" s="34"/>
      <c r="D16" s="34"/>
      <c r="E16" s="34"/>
      <c r="F16" s="34"/>
      <c r="G16" s="34"/>
      <c r="H16" s="34"/>
      <c r="I16" s="34"/>
      <c r="J16" s="34"/>
      <c r="K16" s="34"/>
      <c r="L16" s="34"/>
      <c r="M16" s="34"/>
      <c r="N16" s="34"/>
      <c r="O16" s="34"/>
      <c r="P16" s="34"/>
      <c r="Q16" s="34"/>
    </row>
    <row r="17" spans="1:17">
      <c r="A17" s="25" t="s">
        <v>633</v>
      </c>
      <c r="B17" s="34"/>
      <c r="C17" s="34"/>
      <c r="D17" s="34"/>
      <c r="E17" s="34"/>
      <c r="F17" s="34"/>
      <c r="G17" s="25" t="s">
        <v>633</v>
      </c>
      <c r="H17" s="34"/>
      <c r="I17" s="34"/>
      <c r="J17" s="34"/>
      <c r="K17" s="34"/>
      <c r="L17" s="34"/>
      <c r="M17" s="25" t="s">
        <v>633</v>
      </c>
      <c r="N17" s="34"/>
      <c r="O17" s="34"/>
      <c r="P17" s="34"/>
      <c r="Q17" s="34"/>
    </row>
    <row r="18" spans="1:17">
      <c r="A18" s="2" t="s">
        <v>355</v>
      </c>
      <c r="B18" s="34">
        <v>150</v>
      </c>
      <c r="C18" s="34">
        <v>150</v>
      </c>
      <c r="D18" s="34">
        <v>150</v>
      </c>
      <c r="E18" s="34">
        <v>150</v>
      </c>
      <c r="F18" s="34"/>
      <c r="G18" s="2" t="s">
        <v>355</v>
      </c>
      <c r="H18" s="34">
        <v>150</v>
      </c>
      <c r="I18" s="34">
        <v>150</v>
      </c>
      <c r="J18" s="34">
        <v>150</v>
      </c>
      <c r="K18" s="34">
        <v>150</v>
      </c>
      <c r="L18" s="34"/>
      <c r="M18" s="2" t="s">
        <v>355</v>
      </c>
      <c r="N18" s="34">
        <v>150</v>
      </c>
      <c r="O18" s="34">
        <v>150</v>
      </c>
      <c r="P18" s="34">
        <v>150</v>
      </c>
      <c r="Q18" s="34">
        <v>150</v>
      </c>
    </row>
    <row r="19" spans="1:17">
      <c r="A19" s="41" t="s">
        <v>634</v>
      </c>
      <c r="B19" s="34">
        <v>12</v>
      </c>
      <c r="C19" s="34">
        <v>12</v>
      </c>
      <c r="D19" s="34">
        <v>12</v>
      </c>
      <c r="E19" s="34">
        <v>12</v>
      </c>
      <c r="F19" s="34"/>
      <c r="G19" s="41" t="s">
        <v>634</v>
      </c>
      <c r="H19" s="34">
        <v>12</v>
      </c>
      <c r="I19" s="34">
        <v>12</v>
      </c>
      <c r="J19" s="34">
        <v>12</v>
      </c>
      <c r="K19" s="34">
        <v>12</v>
      </c>
      <c r="L19" s="34"/>
      <c r="M19" s="41" t="s">
        <v>634</v>
      </c>
      <c r="N19" s="34">
        <v>12</v>
      </c>
      <c r="O19" s="34">
        <v>12</v>
      </c>
      <c r="P19" s="34">
        <v>12</v>
      </c>
      <c r="Q19" s="34">
        <v>12</v>
      </c>
    </row>
    <row r="20" spans="1:17">
      <c r="A20" s="2" t="s">
        <v>635</v>
      </c>
      <c r="B20" s="34">
        <v>50</v>
      </c>
      <c r="C20" s="34">
        <v>50</v>
      </c>
      <c r="D20" s="34">
        <v>50</v>
      </c>
      <c r="E20" s="34">
        <v>50</v>
      </c>
      <c r="F20" s="34"/>
      <c r="G20" s="2" t="s">
        <v>635</v>
      </c>
      <c r="H20" s="34">
        <v>50</v>
      </c>
      <c r="I20" s="34">
        <v>50</v>
      </c>
      <c r="J20" s="34">
        <v>50</v>
      </c>
      <c r="K20" s="34">
        <v>50</v>
      </c>
      <c r="L20" s="34"/>
      <c r="M20" s="2" t="s">
        <v>635</v>
      </c>
      <c r="N20" s="34">
        <v>50</v>
      </c>
      <c r="O20" s="34">
        <v>50</v>
      </c>
      <c r="P20" s="34">
        <v>50</v>
      </c>
      <c r="Q20" s="34">
        <v>50</v>
      </c>
    </row>
    <row r="21" spans="1:17">
      <c r="A21" s="41" t="s">
        <v>636</v>
      </c>
      <c r="B21" s="34">
        <v>12</v>
      </c>
      <c r="C21" s="34">
        <v>12</v>
      </c>
      <c r="D21" s="34">
        <v>12</v>
      </c>
      <c r="E21" s="34">
        <v>12</v>
      </c>
      <c r="F21" s="34"/>
      <c r="G21" s="41" t="s">
        <v>636</v>
      </c>
      <c r="H21" s="34">
        <v>12</v>
      </c>
      <c r="I21" s="34">
        <v>12</v>
      </c>
      <c r="J21" s="34">
        <v>12</v>
      </c>
      <c r="K21" s="34">
        <v>12</v>
      </c>
      <c r="L21" s="34"/>
      <c r="M21" s="41" t="s">
        <v>636</v>
      </c>
      <c r="N21" s="34">
        <v>12</v>
      </c>
      <c r="O21" s="34">
        <v>12</v>
      </c>
      <c r="P21" s="34">
        <v>12</v>
      </c>
      <c r="Q21" s="34">
        <v>12</v>
      </c>
    </row>
    <row r="22" spans="1:17">
      <c r="A22" t="s">
        <v>312</v>
      </c>
      <c r="B22" s="34">
        <v>120</v>
      </c>
      <c r="C22" s="34">
        <v>120</v>
      </c>
      <c r="D22" s="34">
        <v>120</v>
      </c>
      <c r="E22" s="34">
        <v>120</v>
      </c>
      <c r="F22" s="34"/>
      <c r="G22" t="s">
        <v>312</v>
      </c>
      <c r="H22" s="34">
        <v>120</v>
      </c>
      <c r="I22" s="34">
        <v>120</v>
      </c>
      <c r="J22" s="34">
        <v>120</v>
      </c>
      <c r="K22" s="34">
        <v>120</v>
      </c>
      <c r="L22" s="34"/>
      <c r="M22" t="s">
        <v>312</v>
      </c>
      <c r="N22" s="34">
        <v>120</v>
      </c>
      <c r="O22" s="34">
        <v>120</v>
      </c>
      <c r="P22" s="34">
        <v>120</v>
      </c>
      <c r="Q22" s="34">
        <v>120</v>
      </c>
    </row>
    <row r="23" spans="1:17">
      <c r="A23" t="s">
        <v>637</v>
      </c>
      <c r="B23" s="34">
        <v>2</v>
      </c>
      <c r="C23" s="34">
        <v>2</v>
      </c>
      <c r="D23" s="34">
        <v>2</v>
      </c>
      <c r="E23" s="34">
        <v>2</v>
      </c>
      <c r="F23" s="34"/>
      <c r="G23" t="s">
        <v>637</v>
      </c>
      <c r="H23" s="34">
        <v>2</v>
      </c>
      <c r="I23" s="34">
        <v>2</v>
      </c>
      <c r="J23" s="34">
        <v>2</v>
      </c>
      <c r="K23" s="34">
        <v>2</v>
      </c>
      <c r="L23" s="34"/>
      <c r="M23" t="s">
        <v>637</v>
      </c>
      <c r="N23" s="34">
        <v>2</v>
      </c>
      <c r="O23" s="34">
        <v>2</v>
      </c>
      <c r="P23" s="34">
        <v>2</v>
      </c>
      <c r="Q23" s="34">
        <v>2</v>
      </c>
    </row>
    <row r="24" spans="1:17">
      <c r="A24" t="s">
        <v>638</v>
      </c>
      <c r="B24" s="34">
        <v>80</v>
      </c>
      <c r="C24" s="34">
        <v>80</v>
      </c>
      <c r="D24" s="34">
        <v>80</v>
      </c>
      <c r="E24" s="34">
        <v>80</v>
      </c>
      <c r="F24" s="34"/>
      <c r="G24" t="s">
        <v>638</v>
      </c>
      <c r="H24" s="34">
        <v>80</v>
      </c>
      <c r="I24" s="34">
        <v>80</v>
      </c>
      <c r="J24" s="34">
        <v>80</v>
      </c>
      <c r="K24" s="34">
        <v>80</v>
      </c>
      <c r="L24" s="34"/>
      <c r="M24" t="s">
        <v>638</v>
      </c>
      <c r="N24" s="34">
        <v>80</v>
      </c>
      <c r="O24" s="34">
        <v>80</v>
      </c>
      <c r="P24" s="34">
        <v>80</v>
      </c>
      <c r="Q24" s="34">
        <v>80</v>
      </c>
    </row>
    <row r="25" spans="1:17">
      <c r="A25" t="s">
        <v>639</v>
      </c>
      <c r="B25" s="34">
        <v>40</v>
      </c>
      <c r="C25" s="34">
        <v>40</v>
      </c>
      <c r="D25" s="34">
        <v>40</v>
      </c>
      <c r="E25" s="34">
        <v>40</v>
      </c>
      <c r="F25" s="34"/>
      <c r="G25" t="s">
        <v>639</v>
      </c>
      <c r="H25" s="34">
        <v>40</v>
      </c>
      <c r="I25" s="34">
        <v>40</v>
      </c>
      <c r="J25" s="34">
        <v>40</v>
      </c>
      <c r="K25" s="34">
        <v>40</v>
      </c>
      <c r="L25" s="34"/>
      <c r="M25" t="s">
        <v>639</v>
      </c>
      <c r="N25" s="34">
        <v>40</v>
      </c>
      <c r="O25" s="34">
        <v>40</v>
      </c>
      <c r="P25" s="34">
        <v>40</v>
      </c>
      <c r="Q25" s="34">
        <v>40</v>
      </c>
    </row>
    <row r="26" spans="1:17">
      <c r="A26" t="s">
        <v>637</v>
      </c>
      <c r="B26" s="34">
        <v>2</v>
      </c>
      <c r="C26" s="34">
        <v>2</v>
      </c>
      <c r="D26" s="34">
        <v>2</v>
      </c>
      <c r="E26" s="34">
        <v>2</v>
      </c>
      <c r="F26" s="34"/>
      <c r="G26" t="s">
        <v>637</v>
      </c>
      <c r="H26" s="34">
        <v>2</v>
      </c>
      <c r="I26" s="34">
        <v>2</v>
      </c>
      <c r="J26" s="34">
        <v>2</v>
      </c>
      <c r="K26" s="34">
        <v>2</v>
      </c>
      <c r="L26" s="34"/>
      <c r="M26" t="s">
        <v>637</v>
      </c>
      <c r="N26" s="34">
        <v>2</v>
      </c>
      <c r="O26" s="34">
        <v>2</v>
      </c>
      <c r="P26" s="34">
        <v>2</v>
      </c>
      <c r="Q26" s="34">
        <v>2</v>
      </c>
    </row>
    <row r="27" spans="1:17">
      <c r="B27" s="34"/>
      <c r="C27" s="34"/>
      <c r="D27" s="34"/>
      <c r="E27" s="34"/>
      <c r="F27" s="34"/>
      <c r="H27" s="34"/>
      <c r="I27" s="34"/>
      <c r="J27" s="34"/>
      <c r="K27" s="34"/>
      <c r="L27" s="34"/>
      <c r="N27" s="34"/>
      <c r="O27" s="34"/>
      <c r="P27" s="34"/>
      <c r="Q27" s="34"/>
    </row>
    <row r="28" spans="1:17">
      <c r="A28" s="27" t="s">
        <v>640</v>
      </c>
      <c r="B28" s="36">
        <f>+(B18*B19)+(B20*B21)+((B23*B2)*B22)+(B24*B2)+((B26*B2)*B25)</f>
        <v>6400</v>
      </c>
      <c r="C28" s="36">
        <f>+(C18*C19)+(C20*C21)+((C23*C2)*C22)+(C24*C2)+((C26*C2)*C25)</f>
        <v>6400</v>
      </c>
      <c r="D28" s="36">
        <f>+(D18*D19)+(D20*D21)+((D23*D2)*D22)+(D24*D2)+((D26*D2)*D25)</f>
        <v>6400</v>
      </c>
      <c r="E28" s="36">
        <f>+(E18*E19)+(E20*E21)+((E23*E2)*E22)+(E24*E2)+((E26*E2)*E25)</f>
        <v>5600</v>
      </c>
      <c r="F28" s="34"/>
      <c r="G28" s="27" t="s">
        <v>640</v>
      </c>
      <c r="H28" s="36">
        <f>+(H18*H19)+(H20*H21)+((H23*H2)*H22)+(H24*H2)+((H26*H2)*H25)</f>
        <v>6400</v>
      </c>
      <c r="I28" s="36">
        <f>+(I18*I19)+(I20*I21)+((I23*I2)*I22)+(I24*I2)+((I26*I2)*I25)</f>
        <v>6400</v>
      </c>
      <c r="J28" s="36">
        <f>+(J18*J19)+(J20*J21)+((J23*J2)*J22)+(J24*J2)+((J26*J2)*J25)</f>
        <v>6400</v>
      </c>
      <c r="K28" s="36">
        <f>+(K18*K19)+(K20*K21)+((K23*K2)*K22)+(K24*K2)+((K26*K2)*K25)</f>
        <v>5600</v>
      </c>
      <c r="L28" s="34"/>
      <c r="M28" s="27" t="s">
        <v>640</v>
      </c>
      <c r="N28" s="36">
        <f>+(N18*N19)+(N20*N21)+((N23*N2)*N22)+(N24*N2)+((N26*N2)*N25)</f>
        <v>6400</v>
      </c>
      <c r="O28" s="36">
        <f>+(O18*O19)+(O20*O21)+((O23*O2)*O22)+(O24*O2)+((O26*O2)*O25)</f>
        <v>6400</v>
      </c>
      <c r="P28" s="36">
        <f>+(P18*P19)+(P20*P21)+((P23*P2)*P22)+(P24*P2)+((P26*P2)*P25)</f>
        <v>6400</v>
      </c>
      <c r="Q28" s="36">
        <f>+(Q18*Q19)+(Q20*Q21)+((Q23*Q2)*Q22)+(Q24*Q2)+((Q26*Q2)*Q25)</f>
        <v>5600</v>
      </c>
    </row>
    <row r="29" spans="1:17">
      <c r="B29" s="34"/>
      <c r="C29" s="34"/>
      <c r="D29" s="34"/>
      <c r="E29" s="34"/>
      <c r="F29" s="34"/>
      <c r="H29" s="34"/>
      <c r="I29" s="34"/>
      <c r="J29" s="34"/>
      <c r="K29" s="34"/>
      <c r="L29" s="34"/>
      <c r="N29" s="34"/>
      <c r="O29" s="34"/>
      <c r="P29" s="34"/>
      <c r="Q29" s="34"/>
    </row>
    <row r="30" spans="1:17">
      <c r="A30" s="25" t="s">
        <v>633</v>
      </c>
      <c r="B30" s="34"/>
      <c r="C30" s="34"/>
      <c r="D30" s="34"/>
      <c r="E30" s="34"/>
      <c r="F30" s="34"/>
      <c r="G30" s="25" t="s">
        <v>633</v>
      </c>
      <c r="H30" s="34"/>
      <c r="I30" s="34"/>
      <c r="J30" s="34"/>
      <c r="K30" s="34"/>
      <c r="L30" s="34"/>
      <c r="M30" s="25" t="s">
        <v>633</v>
      </c>
      <c r="N30" s="34"/>
      <c r="O30" s="34"/>
      <c r="P30" s="34"/>
      <c r="Q30" s="34"/>
    </row>
    <row r="31" spans="1:17">
      <c r="A31" s="2" t="s">
        <v>641</v>
      </c>
      <c r="B31" s="34">
        <v>150</v>
      </c>
      <c r="C31" s="34">
        <v>150</v>
      </c>
      <c r="D31" s="34">
        <v>150</v>
      </c>
      <c r="E31" s="34">
        <v>150</v>
      </c>
      <c r="F31" s="34"/>
      <c r="G31" s="2" t="s">
        <v>641</v>
      </c>
      <c r="H31" s="34">
        <v>150</v>
      </c>
      <c r="I31" s="34">
        <v>150</v>
      </c>
      <c r="J31" s="34">
        <v>150</v>
      </c>
      <c r="K31" s="34">
        <v>150</v>
      </c>
      <c r="L31" s="34"/>
      <c r="M31" s="2" t="s">
        <v>641</v>
      </c>
      <c r="N31" s="34">
        <v>150</v>
      </c>
      <c r="O31" s="34">
        <v>150</v>
      </c>
      <c r="P31" s="34">
        <v>150</v>
      </c>
      <c r="Q31" s="34">
        <v>150</v>
      </c>
    </row>
    <row r="32" spans="1:17">
      <c r="A32" s="41" t="s">
        <v>634</v>
      </c>
      <c r="B32" s="34">
        <v>10</v>
      </c>
      <c r="C32" s="34">
        <v>10</v>
      </c>
      <c r="D32" s="34">
        <v>10</v>
      </c>
      <c r="E32" s="34">
        <v>10</v>
      </c>
      <c r="F32" s="34"/>
      <c r="G32" s="41" t="s">
        <v>634</v>
      </c>
      <c r="H32" s="34">
        <v>10</v>
      </c>
      <c r="I32" s="34">
        <v>10</v>
      </c>
      <c r="J32" s="34">
        <v>10</v>
      </c>
      <c r="K32" s="34">
        <v>10</v>
      </c>
      <c r="L32" s="34"/>
      <c r="M32" s="41" t="s">
        <v>634</v>
      </c>
      <c r="N32" s="34">
        <v>10</v>
      </c>
      <c r="O32" s="34">
        <v>10</v>
      </c>
      <c r="P32" s="34">
        <v>10</v>
      </c>
      <c r="Q32" s="34">
        <v>10</v>
      </c>
    </row>
    <row r="33" spans="1:17">
      <c r="A33" s="2" t="s">
        <v>89</v>
      </c>
      <c r="B33" s="34">
        <v>50</v>
      </c>
      <c r="C33" s="34">
        <v>50</v>
      </c>
      <c r="D33" s="34">
        <v>50</v>
      </c>
      <c r="E33" s="34">
        <v>50</v>
      </c>
      <c r="F33" s="34"/>
      <c r="G33" s="2" t="s">
        <v>89</v>
      </c>
      <c r="H33" s="34">
        <v>50</v>
      </c>
      <c r="I33" s="34">
        <v>50</v>
      </c>
      <c r="J33" s="34">
        <v>50</v>
      </c>
      <c r="K33" s="34">
        <v>50</v>
      </c>
      <c r="L33" s="34"/>
      <c r="M33" s="2" t="s">
        <v>89</v>
      </c>
      <c r="N33" s="34">
        <v>50</v>
      </c>
      <c r="O33" s="34">
        <v>50</v>
      </c>
      <c r="P33" s="34">
        <v>50</v>
      </c>
      <c r="Q33" s="34">
        <v>50</v>
      </c>
    </row>
    <row r="34" spans="1:17">
      <c r="A34" s="41" t="s">
        <v>634</v>
      </c>
      <c r="B34" s="34">
        <v>10</v>
      </c>
      <c r="C34" s="34">
        <v>10</v>
      </c>
      <c r="D34" s="34">
        <v>10</v>
      </c>
      <c r="E34" s="34">
        <v>10</v>
      </c>
      <c r="F34" s="34"/>
      <c r="G34" s="41" t="s">
        <v>634</v>
      </c>
      <c r="H34" s="34">
        <v>10</v>
      </c>
      <c r="I34" s="34">
        <v>10</v>
      </c>
      <c r="J34" s="34">
        <v>10</v>
      </c>
      <c r="K34" s="34">
        <v>10</v>
      </c>
      <c r="L34" s="34"/>
      <c r="M34" s="41" t="s">
        <v>634</v>
      </c>
      <c r="N34" s="34">
        <v>10</v>
      </c>
      <c r="O34" s="34">
        <v>10</v>
      </c>
      <c r="P34" s="34">
        <v>10</v>
      </c>
      <c r="Q34" s="34">
        <v>10</v>
      </c>
    </row>
    <row r="35" spans="1:17">
      <c r="A35" t="s">
        <v>642</v>
      </c>
      <c r="B35" s="34">
        <v>50</v>
      </c>
      <c r="C35" s="34">
        <v>50</v>
      </c>
      <c r="D35" s="34">
        <v>50</v>
      </c>
      <c r="E35" s="34">
        <v>50</v>
      </c>
      <c r="F35" s="34"/>
      <c r="G35" t="s">
        <v>642</v>
      </c>
      <c r="H35" s="34">
        <v>50</v>
      </c>
      <c r="I35" s="34">
        <v>50</v>
      </c>
      <c r="J35" s="34">
        <v>50</v>
      </c>
      <c r="K35" s="34">
        <v>50</v>
      </c>
      <c r="L35" s="34"/>
      <c r="M35" t="s">
        <v>642</v>
      </c>
      <c r="N35" s="34">
        <v>50</v>
      </c>
      <c r="O35" s="34">
        <v>50</v>
      </c>
      <c r="P35" s="34">
        <v>50</v>
      </c>
      <c r="Q35" s="34">
        <v>50</v>
      </c>
    </row>
    <row r="36" spans="1:17">
      <c r="A36" t="s">
        <v>377</v>
      </c>
      <c r="B36" s="34">
        <v>25</v>
      </c>
      <c r="C36" s="34">
        <v>25</v>
      </c>
      <c r="D36" s="34">
        <v>25</v>
      </c>
      <c r="E36" s="34">
        <v>25</v>
      </c>
      <c r="F36" s="34"/>
      <c r="G36" t="s">
        <v>377</v>
      </c>
      <c r="H36" s="34">
        <v>25</v>
      </c>
      <c r="I36" s="34">
        <v>25</v>
      </c>
      <c r="J36" s="34">
        <v>25</v>
      </c>
      <c r="K36" s="34">
        <v>25</v>
      </c>
      <c r="L36" s="34"/>
      <c r="M36" t="s">
        <v>377</v>
      </c>
      <c r="N36" s="34">
        <v>25</v>
      </c>
      <c r="O36" s="34">
        <v>25</v>
      </c>
      <c r="P36" s="34">
        <v>25</v>
      </c>
      <c r="Q36" s="34">
        <v>25</v>
      </c>
    </row>
    <row r="37" spans="1:17">
      <c r="A37" t="s">
        <v>643</v>
      </c>
      <c r="B37" s="34">
        <v>500</v>
      </c>
      <c r="C37" s="34">
        <v>500</v>
      </c>
      <c r="D37" s="34">
        <v>500</v>
      </c>
      <c r="E37" s="34">
        <v>500</v>
      </c>
      <c r="F37" s="34"/>
      <c r="G37" t="s">
        <v>643</v>
      </c>
      <c r="H37" s="34">
        <v>500</v>
      </c>
      <c r="I37" s="34">
        <v>500</v>
      </c>
      <c r="J37" s="34">
        <v>500</v>
      </c>
      <c r="K37" s="34">
        <v>500</v>
      </c>
      <c r="L37" s="34"/>
      <c r="M37" t="s">
        <v>643</v>
      </c>
      <c r="N37" s="34">
        <v>500</v>
      </c>
      <c r="O37" s="34">
        <v>500</v>
      </c>
      <c r="P37" s="34">
        <v>500</v>
      </c>
      <c r="Q37" s="34">
        <v>500</v>
      </c>
    </row>
    <row r="38" spans="1:17">
      <c r="B38" s="34"/>
      <c r="C38" s="34"/>
      <c r="D38" s="34"/>
      <c r="E38" s="34"/>
      <c r="F38" s="34"/>
      <c r="H38" s="34"/>
      <c r="I38" s="34"/>
      <c r="J38" s="34"/>
      <c r="K38" s="34"/>
      <c r="L38" s="34"/>
      <c r="N38" s="34"/>
      <c r="O38" s="34"/>
      <c r="P38" s="34"/>
      <c r="Q38" s="34"/>
    </row>
    <row r="39" spans="1:17">
      <c r="A39" t="s">
        <v>644</v>
      </c>
      <c r="B39" s="34">
        <v>550</v>
      </c>
      <c r="C39" s="34">
        <v>550</v>
      </c>
      <c r="D39" s="34">
        <v>550</v>
      </c>
      <c r="E39" s="34">
        <v>550</v>
      </c>
      <c r="F39" s="34"/>
      <c r="G39" t="s">
        <v>644</v>
      </c>
      <c r="H39" s="34">
        <v>550</v>
      </c>
      <c r="I39" s="34">
        <v>550</v>
      </c>
      <c r="J39" s="34">
        <v>550</v>
      </c>
      <c r="K39" s="34">
        <v>550</v>
      </c>
      <c r="L39" s="34"/>
      <c r="M39" t="s">
        <v>644</v>
      </c>
      <c r="N39" s="34">
        <v>550</v>
      </c>
      <c r="O39" s="34">
        <v>550</v>
      </c>
      <c r="P39" s="34">
        <v>550</v>
      </c>
      <c r="Q39" s="34">
        <v>550</v>
      </c>
    </row>
    <row r="40" spans="1:17">
      <c r="A40" t="s">
        <v>373</v>
      </c>
      <c r="B40" s="34">
        <v>300</v>
      </c>
      <c r="C40" s="34">
        <v>300</v>
      </c>
      <c r="D40" s="34">
        <v>300</v>
      </c>
      <c r="E40" s="34">
        <v>300</v>
      </c>
      <c r="F40" s="34"/>
      <c r="G40" t="s">
        <v>373</v>
      </c>
      <c r="H40" s="34">
        <v>300</v>
      </c>
      <c r="I40" s="34">
        <v>300</v>
      </c>
      <c r="J40" s="34">
        <v>300</v>
      </c>
      <c r="K40" s="34">
        <v>300</v>
      </c>
      <c r="L40" s="34"/>
      <c r="M40" t="s">
        <v>373</v>
      </c>
      <c r="N40" s="34">
        <v>300</v>
      </c>
      <c r="O40" s="34">
        <v>300</v>
      </c>
      <c r="P40" s="34">
        <v>300</v>
      </c>
      <c r="Q40" s="34">
        <v>300</v>
      </c>
    </row>
    <row r="41" spans="1:17">
      <c r="B41" s="34"/>
      <c r="C41" s="34"/>
      <c r="D41" s="34"/>
      <c r="E41" s="34"/>
      <c r="F41" s="34"/>
      <c r="H41" s="34"/>
      <c r="I41" s="34"/>
      <c r="J41" s="34"/>
      <c r="K41" s="34"/>
      <c r="L41" s="34"/>
      <c r="N41" s="34"/>
      <c r="O41" s="34"/>
      <c r="P41" s="34"/>
      <c r="Q41" s="34"/>
    </row>
    <row r="42" spans="1:17">
      <c r="A42" s="27" t="s">
        <v>645</v>
      </c>
      <c r="B42" s="36">
        <f>+(B31*B32)+(B33*B34)+(B37*B4)+(B35*B2)+(B2*B36)+B39+B40</f>
        <v>7100</v>
      </c>
      <c r="C42" s="36">
        <f>+(C31*C32)+(C33*C34)+(C37*C4)+(C35*C2)+(C2*C36)+C39+C40</f>
        <v>7100</v>
      </c>
      <c r="D42" s="36">
        <f>+(D31*D32)+(D33*D34)+(D37*D4)+(D35*D2)+(D2*D36)+D39+D40</f>
        <v>7100</v>
      </c>
      <c r="E42" s="36">
        <f>+(E31*E32)+(E33*E34)+(E37*E4)+(E35*E2)+(E2*E36)+E39+E40</f>
        <v>6950</v>
      </c>
      <c r="F42" s="34"/>
      <c r="G42" s="27" t="s">
        <v>645</v>
      </c>
      <c r="H42" s="36">
        <f>+(H31*H32)+(H33*H34)+(H37*H4)+(H35*H2)+(H2*H36)+H39+H40</f>
        <v>7100</v>
      </c>
      <c r="I42" s="36">
        <f>+(I31*I32)+(I33*I34)+(I37*I4)+(I35*I2)+(I2*I36)+I39+I40</f>
        <v>7100</v>
      </c>
      <c r="J42" s="36">
        <f>+(J31*J32)+(J33*J34)+(J37*J4)+(J35*J2)+(J2*J36)+J39+J40</f>
        <v>7100</v>
      </c>
      <c r="K42" s="36">
        <f>+(K31*K32)+(K33*K34)+(K37*K4)+(K35*K2)+(K2*K36)+K39+K40</f>
        <v>6950</v>
      </c>
      <c r="L42" s="34"/>
      <c r="M42" s="27" t="s">
        <v>645</v>
      </c>
      <c r="N42" s="36">
        <f>+(N31*N32)+(N33*N34)+(N37*N4)+(N35*N2)+(N2*N36)+N39+N40</f>
        <v>7100</v>
      </c>
      <c r="O42" s="36">
        <f>+(O31*O32)+(O33*O34)+(O37*O4)+(O35*O2)+(O2*O36)+O39+O40</f>
        <v>7100</v>
      </c>
      <c r="P42" s="36">
        <f>+(P31*P32)+(P33*P34)+(P37*P4)+(P35*P2)+(P2*P36)+P39+P40</f>
        <v>7100</v>
      </c>
      <c r="Q42" s="36">
        <f>+(Q31*Q32)+(Q33*Q34)+(Q37*Q4)+(Q35*Q2)+(Q2*Q36)+Q39+Q40</f>
        <v>6950</v>
      </c>
    </row>
    <row r="43" spans="1:17">
      <c r="B43" s="34"/>
      <c r="C43" s="34"/>
      <c r="D43" s="34"/>
      <c r="E43" s="34"/>
      <c r="F43" s="34"/>
      <c r="G43" s="34"/>
      <c r="H43" s="34"/>
      <c r="I43" s="34"/>
      <c r="J43" s="34"/>
      <c r="K43" s="34"/>
      <c r="L43" s="34"/>
      <c r="M43" s="34"/>
      <c r="N43" s="34"/>
      <c r="O43" s="34"/>
      <c r="P43" s="34"/>
      <c r="Q43" s="34"/>
    </row>
    <row r="44" spans="1:17" ht="15.75" thickBot="1">
      <c r="A44" s="26" t="s">
        <v>646</v>
      </c>
      <c r="B44" s="37">
        <f>+B42+B28+B15</f>
        <v>25642</v>
      </c>
      <c r="C44" s="37">
        <f>+C42+C28+C15</f>
        <v>25642</v>
      </c>
      <c r="D44" s="37">
        <f>+D42+D28+D15</f>
        <v>25642</v>
      </c>
      <c r="E44" s="37">
        <f>+E42+E28+E15</f>
        <v>21495</v>
      </c>
      <c r="F44" s="34"/>
      <c r="G44" s="37" t="s">
        <v>646</v>
      </c>
      <c r="H44" s="37">
        <f>+H42+H28+H15</f>
        <v>25642</v>
      </c>
      <c r="I44" s="37">
        <f>+I42+I28+I15</f>
        <v>25642</v>
      </c>
      <c r="J44" s="37">
        <f>+J42+J28+J15</f>
        <v>25642</v>
      </c>
      <c r="K44" s="37">
        <f>+K42+K28+K15</f>
        <v>21495</v>
      </c>
      <c r="L44" s="34"/>
      <c r="M44" s="37" t="s">
        <v>646</v>
      </c>
      <c r="N44" s="37">
        <f>+N42+N28+N15</f>
        <v>25642</v>
      </c>
      <c r="O44" s="37">
        <f>+O42+O28+O15</f>
        <v>25642</v>
      </c>
      <c r="P44" s="37">
        <f>+P42+P28+P15</f>
        <v>25642</v>
      </c>
      <c r="Q44" s="37">
        <f>+Q42+Q28+Q15</f>
        <v>21495</v>
      </c>
    </row>
    <row r="45" spans="1:17" ht="15.75" thickTop="1">
      <c r="B45" s="34"/>
      <c r="C45" s="34"/>
      <c r="D45" s="34"/>
      <c r="E45" s="34"/>
      <c r="F45" s="34"/>
      <c r="G45" s="34"/>
      <c r="H45" s="34"/>
      <c r="I45" s="34"/>
      <c r="J45" s="34"/>
      <c r="K45" s="34"/>
      <c r="L45" s="34"/>
      <c r="M45" s="34"/>
      <c r="N45" s="34"/>
      <c r="O45" s="34"/>
      <c r="P45" s="34"/>
      <c r="Q45" s="34"/>
    </row>
    <row r="46" spans="1:17">
      <c r="B46" s="34"/>
      <c r="C46" s="34"/>
      <c r="D46" s="34"/>
      <c r="E46" s="34"/>
      <c r="F46" s="34"/>
      <c r="G46" s="34"/>
      <c r="H46" s="34"/>
      <c r="I46" s="34"/>
      <c r="J46" s="34"/>
      <c r="K46" s="34"/>
      <c r="L46" s="34"/>
      <c r="M46" s="34"/>
      <c r="N46" s="34"/>
      <c r="O46" s="34"/>
      <c r="P46" s="34"/>
      <c r="Q46" s="34"/>
    </row>
    <row r="47" spans="1:17">
      <c r="A47" s="1" t="s">
        <v>646</v>
      </c>
      <c r="B47" s="33"/>
      <c r="C47" s="34"/>
      <c r="D47" s="34"/>
      <c r="E47" s="34"/>
      <c r="F47" s="34"/>
      <c r="G47" s="34"/>
      <c r="H47" s="34"/>
      <c r="I47" s="34"/>
      <c r="J47" s="34"/>
      <c r="K47" s="34"/>
      <c r="L47" s="34"/>
      <c r="M47" s="34"/>
      <c r="N47" s="34"/>
      <c r="O47" s="34"/>
      <c r="P47" s="34"/>
      <c r="Q47" s="34"/>
    </row>
    <row r="48" spans="1:17">
      <c r="A48" s="28">
        <v>42767</v>
      </c>
      <c r="B48" s="33">
        <f>+B44+H44+N44</f>
        <v>76926</v>
      </c>
      <c r="C48" s="34"/>
      <c r="D48" s="34"/>
      <c r="E48" s="34"/>
      <c r="F48" s="34"/>
      <c r="G48" s="34"/>
      <c r="H48" s="34"/>
      <c r="I48" s="34"/>
      <c r="J48" s="34"/>
      <c r="K48" s="34"/>
      <c r="L48" s="34"/>
      <c r="M48" s="34"/>
      <c r="N48" s="34"/>
      <c r="O48" s="34"/>
      <c r="P48" s="34"/>
      <c r="Q48" s="34"/>
    </row>
    <row r="49" spans="1:17">
      <c r="A49" s="28">
        <v>42856</v>
      </c>
      <c r="B49" s="33">
        <f>+C44+I44+O44</f>
        <v>76926</v>
      </c>
      <c r="C49" s="34"/>
      <c r="D49" s="34"/>
      <c r="E49" s="34"/>
      <c r="F49" s="34"/>
      <c r="G49" s="34"/>
      <c r="H49" s="34"/>
      <c r="I49" s="34"/>
      <c r="J49" s="34"/>
      <c r="K49" s="34"/>
      <c r="L49" s="34"/>
      <c r="M49" s="34"/>
      <c r="N49" s="34"/>
      <c r="O49" s="34"/>
      <c r="P49" s="34"/>
      <c r="Q49" s="34"/>
    </row>
    <row r="50" spans="1:17">
      <c r="A50" s="28">
        <v>43009</v>
      </c>
      <c r="B50" s="33">
        <f>+D44+J44+P44</f>
        <v>76926</v>
      </c>
      <c r="C50" s="34"/>
      <c r="D50" s="34"/>
      <c r="E50" s="34"/>
      <c r="F50" s="34"/>
      <c r="G50" s="34"/>
      <c r="H50" s="34"/>
      <c r="I50" s="34"/>
      <c r="J50" s="34"/>
      <c r="K50" s="34"/>
      <c r="L50" s="34"/>
      <c r="M50" s="34"/>
      <c r="N50" s="34"/>
      <c r="O50" s="34"/>
      <c r="P50" s="34"/>
      <c r="Q50" s="34"/>
    </row>
    <row r="51" spans="1:17">
      <c r="A51" s="28">
        <v>43132</v>
      </c>
      <c r="B51" s="33">
        <f>+E44+K44+Q44</f>
        <v>64485</v>
      </c>
      <c r="C51" s="34"/>
      <c r="D51" s="34"/>
      <c r="E51" s="34"/>
      <c r="F51" s="34"/>
      <c r="G51" s="34"/>
      <c r="H51" s="34"/>
      <c r="I51" s="34"/>
      <c r="J51" s="34"/>
      <c r="K51" s="34"/>
      <c r="L51" s="34"/>
      <c r="M51" s="34"/>
      <c r="N51" s="34"/>
      <c r="O51" s="34"/>
      <c r="P51" s="34"/>
      <c r="Q51" s="34"/>
    </row>
    <row r="52" spans="1:17">
      <c r="A52" s="1"/>
      <c r="B52" s="33">
        <f>SUM(B48:B51)</f>
        <v>295263</v>
      </c>
      <c r="C52" s="34"/>
      <c r="D52" s="34"/>
      <c r="E52" s="34"/>
      <c r="F52" s="34"/>
      <c r="G52" s="34"/>
      <c r="H52" s="34"/>
      <c r="I52" s="34"/>
      <c r="J52" s="34"/>
      <c r="K52" s="34"/>
      <c r="L52" s="34"/>
      <c r="M52" s="34"/>
      <c r="N52" s="34"/>
      <c r="O52" s="34"/>
      <c r="P52" s="34"/>
      <c r="Q52" s="34"/>
    </row>
    <row r="53" spans="1:17" ht="15.75" thickBot="1">
      <c r="B53" s="34"/>
      <c r="C53" s="34"/>
      <c r="D53" s="34"/>
      <c r="E53" s="34"/>
      <c r="F53" s="34"/>
      <c r="G53" s="34"/>
      <c r="H53" s="34"/>
      <c r="I53" s="34"/>
      <c r="J53" s="34"/>
      <c r="K53" s="34"/>
      <c r="L53" s="34"/>
      <c r="M53" s="34"/>
      <c r="N53" s="34"/>
      <c r="O53" s="34"/>
      <c r="P53" s="34"/>
      <c r="Q53" s="34"/>
    </row>
    <row r="54" spans="1:17">
      <c r="A54" s="32" t="s">
        <v>647</v>
      </c>
      <c r="B54" s="38"/>
      <c r="C54" s="34"/>
      <c r="D54" s="34"/>
      <c r="E54" s="34"/>
      <c r="F54" s="34"/>
      <c r="G54" s="34"/>
      <c r="H54" s="34"/>
      <c r="I54" s="34"/>
      <c r="J54" s="34"/>
      <c r="K54" s="34"/>
      <c r="L54" s="34"/>
      <c r="M54" s="34"/>
      <c r="N54" s="34"/>
      <c r="O54" s="34"/>
      <c r="P54" s="34"/>
      <c r="Q54" s="34"/>
    </row>
    <row r="55" spans="1:17">
      <c r="A55" s="29" t="s">
        <v>648</v>
      </c>
      <c r="B55" s="39">
        <v>500000</v>
      </c>
      <c r="C55" s="34"/>
      <c r="D55" s="34"/>
      <c r="E55" s="34"/>
      <c r="F55" s="34"/>
      <c r="G55" s="34"/>
      <c r="H55" s="34"/>
      <c r="I55" s="34"/>
      <c r="J55" s="34"/>
      <c r="K55" s="34"/>
      <c r="L55" s="34"/>
      <c r="M55" s="34"/>
      <c r="N55" s="34"/>
      <c r="O55" s="34"/>
      <c r="P55" s="34"/>
      <c r="Q55" s="34"/>
    </row>
    <row r="56" spans="1:17">
      <c r="A56" s="29" t="s">
        <v>649</v>
      </c>
      <c r="B56" s="39">
        <v>344000</v>
      </c>
      <c r="C56" s="34"/>
      <c r="D56" s="34"/>
      <c r="E56" s="34"/>
      <c r="F56" s="34"/>
      <c r="G56" s="34"/>
      <c r="H56" s="34"/>
      <c r="I56" s="34"/>
      <c r="J56" s="34"/>
      <c r="K56" s="34"/>
      <c r="L56" s="34"/>
      <c r="M56" s="34"/>
      <c r="N56" s="34"/>
      <c r="O56" s="34"/>
      <c r="P56" s="34"/>
      <c r="Q56" s="34"/>
    </row>
    <row r="57" spans="1:17">
      <c r="A57" s="29" t="s">
        <v>650</v>
      </c>
      <c r="B57" s="30">
        <f>+(B55-B56)/B55</f>
        <v>0.312</v>
      </c>
      <c r="C57" s="34"/>
      <c r="D57" s="34"/>
      <c r="E57" s="34"/>
      <c r="F57" s="34"/>
      <c r="G57" s="34"/>
      <c r="H57" s="34"/>
      <c r="I57" s="34"/>
      <c r="J57" s="34"/>
      <c r="K57" s="34"/>
      <c r="L57" s="34"/>
      <c r="M57" s="34"/>
      <c r="N57" s="34"/>
      <c r="O57" s="34"/>
      <c r="P57" s="34"/>
      <c r="Q57" s="34"/>
    </row>
    <row r="58" spans="1:17">
      <c r="A58" s="29" t="s">
        <v>651</v>
      </c>
      <c r="B58" s="39">
        <v>300975</v>
      </c>
      <c r="C58" s="34"/>
      <c r="D58" s="34"/>
      <c r="E58" s="34"/>
      <c r="F58" s="34"/>
      <c r="G58" s="34"/>
      <c r="H58" s="34"/>
      <c r="I58" s="34"/>
      <c r="J58" s="34"/>
      <c r="K58" s="34"/>
      <c r="L58" s="34"/>
      <c r="M58" s="34"/>
      <c r="N58" s="34"/>
      <c r="O58" s="34"/>
      <c r="P58" s="34"/>
      <c r="Q58" s="34"/>
    </row>
    <row r="59" spans="1:17" ht="15.75" thickBot="1">
      <c r="A59" s="31" t="s">
        <v>649</v>
      </c>
      <c r="B59" s="40">
        <f>+B58*(1-B57)</f>
        <v>207070.8</v>
      </c>
      <c r="C59" s="34"/>
      <c r="D59" s="34"/>
      <c r="E59" s="34"/>
      <c r="F59" s="34"/>
      <c r="G59" s="34"/>
      <c r="H59" s="34"/>
      <c r="I59" s="34"/>
      <c r="J59" s="34"/>
      <c r="K59" s="34"/>
      <c r="L59" s="34"/>
      <c r="M59" s="34"/>
      <c r="N59" s="34"/>
      <c r="O59" s="34"/>
      <c r="P59" s="34"/>
      <c r="Q59" s="34"/>
    </row>
  </sheetData>
  <pageMargins left="0.25" right="0.25" top="0.75" bottom="0.75" header="0.3" footer="0.3"/>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0129174-c05c-43cc-8e32-21fcbdfe51bb">
      <UserInfo>
        <DisplayName>Lisa Mayes</DisplayName>
        <AccountId>28</AccountId>
        <AccountType/>
      </UserInfo>
      <UserInfo>
        <DisplayName>Alix Johnson</DisplayName>
        <AccountId>69</AccountId>
        <AccountType/>
      </UserInfo>
      <UserInfo>
        <DisplayName>David Watson</DisplayName>
        <AccountId>13</AccountId>
        <AccountType/>
      </UserInfo>
      <UserInfo>
        <DisplayName>Kirsty Sutcliffe</DisplayName>
        <AccountId>2331</AccountId>
        <AccountType/>
      </UserInfo>
    </SharedWithUsers>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15D1D309-2EFE-48A8-B74E-2039176CB08A}"/>
</file>

<file path=customXml/itemProps2.xml><?xml version="1.0" encoding="utf-8"?>
<ds:datastoreItem xmlns:ds="http://schemas.openxmlformats.org/officeDocument/2006/customXml" ds:itemID="{0C305E9E-A488-4DAD-83F2-AC0B0FEDE30E}">
  <ds:schemaRefs>
    <ds:schemaRef ds:uri="http://schemas.microsoft.com/sharepoint/v3/contenttype/forms"/>
  </ds:schemaRefs>
</ds:datastoreItem>
</file>

<file path=customXml/itemProps3.xml><?xml version="1.0" encoding="utf-8"?>
<ds:datastoreItem xmlns:ds="http://schemas.openxmlformats.org/officeDocument/2006/customXml" ds:itemID="{EE515D50-6635-48C1-82CE-2D24B899A99E}">
  <ds:schemaRefs>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80129174-c05c-43cc-8e32-21fcbdfe51bb"/>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Summary</vt:lpstr>
      <vt:lpstr>Area Festivals</vt:lpstr>
      <vt:lpstr>May 17</vt:lpstr>
      <vt:lpstr>Feb 17</vt:lpstr>
      <vt:lpstr>Budget Forecast</vt:lpstr>
      <vt:lpstr>British Film Institute BFI</vt:lpstr>
      <vt:lpstr>Notes</vt:lpstr>
      <vt:lpstr>ZK109.C270</vt:lpstr>
      <vt:lpstr>Sheet3</vt:lpstr>
      <vt:lpstr>'Budget Forecast'!Print_Area</vt:lpstr>
    </vt:vector>
  </TitlesOfParts>
  <Manager/>
  <Company>Hull City Council</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Duckworth Henrietta</dc:creator>
  <cp:keywords/>
  <dc:description/>
  <cp:lastModifiedBy>Sutcliffe Kirsty (2017)</cp:lastModifiedBy>
  <cp:revision/>
  <dcterms:created xsi:type="dcterms:W3CDTF">2016-03-05T23:05:43Z</dcterms:created>
  <dcterms:modified xsi:type="dcterms:W3CDTF">2017-04-04T08:36:10Z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