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4395" yWindow="1050" windowWidth="20730" windowHeight="11760"/>
  </bookViews>
  <sheets>
    <sheet name="Sheet1" sheetId="1" r:id="rId1"/>
    <sheet name="Sheet2" sheetId="2" r:id="rId2"/>
    <sheet name="Sheet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1" i="1" l="1"/>
  <c r="P81" i="1" s="1"/>
  <c r="J81" i="1"/>
  <c r="I81" i="1"/>
  <c r="K81" i="1" s="1"/>
  <c r="M81" i="1" s="1"/>
  <c r="O83" i="1" l="1"/>
  <c r="O82" i="1"/>
  <c r="O79" i="1"/>
  <c r="O78" i="1"/>
  <c r="O77" i="1"/>
  <c r="O75" i="1"/>
  <c r="O74" i="1"/>
  <c r="O73" i="1"/>
  <c r="O72" i="1"/>
  <c r="O71" i="1"/>
  <c r="P65" i="1"/>
  <c r="O69" i="1"/>
  <c r="O67" i="1"/>
  <c r="O65" i="1"/>
  <c r="M24" i="1" l="1"/>
  <c r="L24" i="1"/>
  <c r="K24" i="1"/>
  <c r="J24" i="1"/>
  <c r="J67" i="1"/>
  <c r="H65" i="1"/>
  <c r="H67" i="1" s="1"/>
  <c r="G84" i="1"/>
  <c r="D84" i="1"/>
  <c r="I83" i="1"/>
  <c r="I82" i="1"/>
  <c r="I79" i="1"/>
  <c r="C79" i="1"/>
  <c r="C80" i="1" s="1"/>
  <c r="C82" i="1" s="1"/>
  <c r="I78" i="1"/>
  <c r="I77" i="1"/>
  <c r="I75" i="1"/>
  <c r="I74" i="1"/>
  <c r="I73" i="1"/>
  <c r="I72" i="1"/>
  <c r="I71" i="1"/>
  <c r="C71" i="1"/>
  <c r="C72" i="1" s="1"/>
  <c r="C74" i="1" s="1"/>
  <c r="I70" i="1"/>
  <c r="I66" i="1"/>
  <c r="C66" i="1"/>
  <c r="I67" i="1" l="1"/>
  <c r="K67" i="1" s="1"/>
  <c r="H69" i="1"/>
  <c r="I69" i="1" s="1"/>
  <c r="J69" i="1"/>
  <c r="H84" i="1"/>
  <c r="I65" i="1"/>
  <c r="P67" i="1" l="1"/>
  <c r="M67" i="1"/>
  <c r="I84" i="1"/>
  <c r="K65" i="1"/>
  <c r="M65" i="1" s="1"/>
  <c r="K69" i="1"/>
  <c r="P69" i="1" s="1"/>
  <c r="J72" i="1" l="1"/>
  <c r="K71" i="1"/>
  <c r="M69" i="1"/>
  <c r="M71" i="1" l="1"/>
  <c r="P71" i="1"/>
  <c r="K72" i="1"/>
  <c r="M72" i="1" l="1"/>
  <c r="P72" i="1"/>
  <c r="J74" i="1"/>
  <c r="K73" i="1"/>
  <c r="M73" i="1" l="1"/>
  <c r="P73" i="1"/>
  <c r="J75" i="1"/>
  <c r="K74" i="1"/>
  <c r="P74" i="1" s="1"/>
  <c r="M74" i="1" l="1"/>
  <c r="K75" i="1"/>
  <c r="M75" i="1" l="1"/>
  <c r="P75" i="1"/>
  <c r="K77" i="1"/>
  <c r="J78" i="1"/>
  <c r="M77" i="1" l="1"/>
  <c r="P77" i="1"/>
  <c r="J79" i="1"/>
  <c r="K78" i="1"/>
  <c r="M78" i="1" l="1"/>
  <c r="P78" i="1"/>
  <c r="K79" i="1"/>
  <c r="M79" i="1" l="1"/>
  <c r="P79" i="1"/>
  <c r="K82" i="1" l="1"/>
  <c r="M82" i="1" l="1"/>
  <c r="P82" i="1"/>
  <c r="K83" i="1"/>
  <c r="P83" i="1" s="1"/>
  <c r="P84" i="1" s="1"/>
  <c r="J84" i="1"/>
  <c r="J86" i="1" l="1"/>
  <c r="J85" i="1"/>
  <c r="M83" i="1"/>
  <c r="M84" i="1" s="1"/>
  <c r="K84" i="1"/>
  <c r="O84" i="1" s="1"/>
  <c r="L84" i="1" l="1"/>
  <c r="O4" i="2" l="1"/>
  <c r="B19" i="2"/>
  <c r="O5" i="2" s="1"/>
  <c r="O10" i="2" l="1"/>
  <c r="O16" i="2" s="1"/>
  <c r="P17" i="1"/>
  <c r="P18" i="1" s="1"/>
  <c r="Q17" i="1" l="1"/>
  <c r="M28" i="1"/>
  <c r="J26" i="1"/>
  <c r="J28" i="1" s="1"/>
  <c r="H24" i="1"/>
  <c r="O52" i="1" l="1"/>
  <c r="G58" i="1" s="1"/>
  <c r="N52" i="1"/>
  <c r="G57" i="1" s="1"/>
  <c r="M52" i="1"/>
  <c r="G56" i="1" s="1"/>
  <c r="L52" i="1"/>
  <c r="G55" i="1" s="1"/>
  <c r="G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4" i="1"/>
  <c r="I44" i="1" s="1"/>
  <c r="H43" i="1"/>
  <c r="I43" i="1" s="1"/>
  <c r="H42" i="1"/>
  <c r="I42" i="1" s="1"/>
  <c r="H41" i="1"/>
  <c r="I41" i="1" s="1"/>
  <c r="I40" i="1"/>
  <c r="I39" i="1"/>
  <c r="H38" i="1"/>
  <c r="I38" i="1" s="1"/>
  <c r="H36" i="1"/>
  <c r="I36" i="1" s="1"/>
  <c r="H35" i="1"/>
  <c r="I35" i="1" s="1"/>
  <c r="J51" i="1"/>
  <c r="J50" i="1"/>
  <c r="J49" i="1"/>
  <c r="J48" i="1"/>
  <c r="J46" i="1"/>
  <c r="J44" i="1"/>
  <c r="J43" i="1"/>
  <c r="J42" i="1"/>
  <c r="J41" i="1"/>
  <c r="J40" i="1"/>
  <c r="J39" i="1"/>
  <c r="J38" i="1"/>
  <c r="J36" i="1"/>
  <c r="J35" i="1"/>
  <c r="J34" i="1"/>
  <c r="H34" i="1"/>
  <c r="I34" i="1" s="1"/>
  <c r="K34" i="1" s="1"/>
  <c r="P34" i="1" s="1"/>
  <c r="R34" i="1" s="1"/>
  <c r="T47" i="1"/>
  <c r="D52" i="1"/>
  <c r="C48" i="1"/>
  <c r="C49" i="1" s="1"/>
  <c r="C50" i="1" s="1"/>
  <c r="C40" i="1"/>
  <c r="C41" i="1" s="1"/>
  <c r="C43" i="1" s="1"/>
  <c r="C35" i="1"/>
  <c r="L26" i="1"/>
  <c r="L28" i="1" s="1"/>
  <c r="K26" i="1"/>
  <c r="C20" i="1"/>
  <c r="C21" i="1" s="1"/>
  <c r="C22" i="1" s="1"/>
  <c r="C12" i="1"/>
  <c r="C13" i="1" s="1"/>
  <c r="C15" i="1" s="1"/>
  <c r="C7" i="1"/>
  <c r="K28" i="1" l="1"/>
  <c r="N28" i="1" s="1"/>
  <c r="N26" i="1"/>
  <c r="J52" i="1"/>
  <c r="G54" i="1" s="1"/>
  <c r="I52" i="1"/>
  <c r="H52" i="1"/>
  <c r="G53" i="1" s="1"/>
  <c r="G59" i="1" s="1"/>
  <c r="K46" i="1"/>
  <c r="K50" i="1"/>
  <c r="K47" i="1"/>
  <c r="K51" i="1"/>
  <c r="K48" i="1"/>
  <c r="K49" i="1"/>
  <c r="K38" i="1"/>
  <c r="P38" i="1" s="1"/>
  <c r="K42" i="1"/>
  <c r="K40" i="1"/>
  <c r="K44" i="1"/>
  <c r="K41" i="1"/>
  <c r="K39" i="1"/>
  <c r="K43" i="1"/>
  <c r="K35" i="1"/>
  <c r="K36" i="1"/>
  <c r="N24" i="1"/>
  <c r="N27" i="1" l="1"/>
  <c r="R44" i="1"/>
  <c r="P44" i="1"/>
  <c r="R43" i="1"/>
  <c r="P43" i="1"/>
  <c r="R48" i="1"/>
  <c r="P48" i="1"/>
  <c r="R42" i="1"/>
  <c r="P42" i="1"/>
  <c r="R51" i="1"/>
  <c r="P51" i="1"/>
  <c r="R49" i="1"/>
  <c r="P49" i="1"/>
  <c r="R46" i="1"/>
  <c r="P46" i="1"/>
  <c r="R36" i="1"/>
  <c r="P36" i="1"/>
  <c r="R41" i="1"/>
  <c r="P41" i="1"/>
  <c r="R35" i="1"/>
  <c r="P35" i="1"/>
  <c r="R50" i="1"/>
  <c r="P50" i="1"/>
  <c r="R40" i="1"/>
  <c r="P40" i="1"/>
  <c r="R39" i="1"/>
  <c r="P39" i="1"/>
  <c r="R47" i="1"/>
  <c r="P47" i="1"/>
  <c r="R38" i="1"/>
  <c r="K52" i="1"/>
  <c r="P52" i="1" l="1"/>
  <c r="R52" i="1"/>
  <c r="Q52" i="1" s="1"/>
</calcChain>
</file>

<file path=xl/sharedStrings.xml><?xml version="1.0" encoding="utf-8"?>
<sst xmlns="http://schemas.openxmlformats.org/spreadsheetml/2006/main" count="103" uniqueCount="44">
  <si>
    <t>Friday</t>
  </si>
  <si>
    <t>Sat</t>
  </si>
  <si>
    <t>Wed</t>
  </si>
  <si>
    <t>Thurs</t>
  </si>
  <si>
    <t>Preview</t>
  </si>
  <si>
    <t>Standard</t>
  </si>
  <si>
    <t>Peak</t>
  </si>
  <si>
    <t>Offsale</t>
  </si>
  <si>
    <t>capacity</t>
  </si>
  <si>
    <t>available</t>
  </si>
  <si>
    <t>Guest</t>
  </si>
  <si>
    <t>Press</t>
  </si>
  <si>
    <t>comps</t>
  </si>
  <si>
    <t>Creative Team</t>
  </si>
  <si>
    <t>Max</t>
  </si>
  <si>
    <t>SF</t>
  </si>
  <si>
    <t>IK</t>
  </si>
  <si>
    <t>AS</t>
  </si>
  <si>
    <t>CD</t>
  </si>
  <si>
    <t>PM</t>
  </si>
  <si>
    <t>JB</t>
  </si>
  <si>
    <t>Comm Co</t>
  </si>
  <si>
    <t>Cast</t>
  </si>
  <si>
    <t>1 each</t>
  </si>
  <si>
    <t>SM/Tech</t>
  </si>
  <si>
    <t>Perf Vols</t>
  </si>
  <si>
    <t>Unthanks</t>
  </si>
  <si>
    <t>Fight</t>
  </si>
  <si>
    <t>Dialect</t>
  </si>
  <si>
    <t>less community</t>
  </si>
  <si>
    <t>Comm Cast</t>
  </si>
  <si>
    <t>Tech/SM</t>
  </si>
  <si>
    <t>Cast/Comm Cast etc</t>
  </si>
  <si>
    <t>HT staff</t>
  </si>
  <si>
    <t>HT volunteers</t>
  </si>
  <si>
    <t>HOST</t>
  </si>
  <si>
    <t>HT Board</t>
  </si>
  <si>
    <t>Guest Night</t>
  </si>
  <si>
    <t>Total over run</t>
  </si>
  <si>
    <t>The original budget was based on 4 peak shows @ £24 and 8 off-peak @ £21, giving a total of  2,400 atts over 12 performances and financial capacity of £52.800. The budget was worked on 70% paid atts, presuming that 30% was removed from sale for community comps, press, guests, etc etc.    70% of this model would be 1,680 atts &amp; £36960.</t>
  </si>
  <si>
    <t>less held for various</t>
  </si>
  <si>
    <t>less Comm comps / PWYC</t>
  </si>
  <si>
    <t>available for sale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</si>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</sst>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15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/>
    <xf numFmtId="2" fontId="0" fillId="4" borderId="0" xfId="0" applyNumberFormat="1" applyFill="1"/>
    <xf numFmtId="2" fontId="0" fillId="0" borderId="0" xfId="0" applyNumberFormat="1" applyFill="1"/>
    <xf numFmtId="2" fontId="0" fillId="5" borderId="0" xfId="0" applyNumberFormat="1" applyFill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6" borderId="0" xfId="0" applyNumberFormat="1" applyFill="1"/>
    <xf numFmtId="2" fontId="0" fillId="7" borderId="0" xfId="0" applyNumberFormat="1" applyFill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0" fontId="0" fillId="0" borderId="0" xfId="0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/>
    <xf numFmtId="0" fontId="2" fillId="0" borderId="5" xfId="0" applyFont="1" applyBorder="1"/>
    <xf numFmtId="1" fontId="0" fillId="0" borderId="0" xfId="0" applyNumberFormat="1"/>
    <xf numFmtId="166" fontId="0" fillId="0" borderId="0" xfId="1" applyNumberFormat="1" applyFont="1"/>
    <xf numFmtId="0" fontId="0" fillId="0" borderId="10" xfId="0" applyBorder="1"/>
    <xf numFmtId="0" fontId="0" fillId="0" borderId="0" xfId="0" applyAlignment="1">
      <alignment horizontal="center" vertical="center"/>
    </xf>
    <xf numFmtId="0" fontId="3" fillId="0" borderId="1" xfId="0" applyFont="1" applyBorder="1"/>
    <xf numFmtId="10" fontId="3" fillId="0" borderId="0" xfId="0" applyNumberFormat="1" applyFont="1" applyFill="1" applyBorder="1"/>
    <xf numFmtId="0" fontId="3" fillId="0" borderId="3" xfId="0" applyFont="1" applyBorder="1"/>
    <xf numFmtId="0" fontId="3" fillId="0" borderId="0" xfId="0" applyFont="1" applyBorder="1"/>
    <xf numFmtId="0" fontId="3" fillId="0" borderId="5" xfId="0" applyFont="1" applyBorder="1"/>
    <xf numFmtId="15" fontId="3" fillId="0" borderId="0" xfId="0" applyNumberFormat="1" applyFont="1" applyBorder="1"/>
    <xf numFmtId="2" fontId="3" fillId="6" borderId="0" xfId="0" applyNumberFormat="1" applyFont="1" applyFill="1" applyBorder="1"/>
    <xf numFmtId="1" fontId="3" fillId="0" borderId="0" xfId="0" applyNumberFormat="1" applyFont="1" applyBorder="1"/>
    <xf numFmtId="164" fontId="3" fillId="0" borderId="0" xfId="0" applyNumberFormat="1" applyFont="1" applyBorder="1"/>
    <xf numFmtId="164" fontId="3" fillId="0" borderId="6" xfId="0" applyNumberFormat="1" applyFont="1" applyBorder="1"/>
    <xf numFmtId="0" fontId="3" fillId="0" borderId="6" xfId="0" applyFont="1" applyBorder="1"/>
    <xf numFmtId="2" fontId="3" fillId="0" borderId="0" xfId="0" applyNumberFormat="1" applyFont="1" applyBorder="1"/>
    <xf numFmtId="2" fontId="3" fillId="3" borderId="0" xfId="0" applyNumberFormat="1" applyFont="1" applyFill="1" applyBorder="1"/>
    <xf numFmtId="2" fontId="3" fillId="7" borderId="0" xfId="0" applyNumberFormat="1" applyFont="1" applyFill="1" applyBorder="1"/>
    <xf numFmtId="2" fontId="3" fillId="5" borderId="0" xfId="0" applyNumberFormat="1" applyFont="1" applyFill="1" applyBorder="1"/>
    <xf numFmtId="164" fontId="3" fillId="0" borderId="11" xfId="0" applyNumberFormat="1" applyFont="1" applyBorder="1"/>
    <xf numFmtId="0" fontId="3" fillId="0" borderId="7" xfId="0" applyFont="1" applyBorder="1"/>
    <xf numFmtId="0" fontId="3" fillId="0" borderId="8" xfId="0" applyFont="1" applyBorder="1"/>
    <xf numFmtId="10" fontId="3" fillId="0" borderId="8" xfId="0" applyNumberFormat="1" applyFont="1" applyBorder="1"/>
    <xf numFmtId="0" fontId="3" fillId="0" borderId="9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4" fontId="4" fillId="0" borderId="0" xfId="0" applyNumberFormat="1" applyFont="1"/>
    <xf numFmtId="0" fontId="3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99"/>
  <sheetViews>
    <sheetView tabSelected="1" topLeftCell="B60" zoomScaleNormal="100" workbookViewId="0">
      <selection activeCell="F74" sqref="F74"/>
    </sheetView>
  </sheetViews>
  <sheetFormatPr defaultRowHeight="15" x14ac:dyDescent="0.25"/>
  <cols>
    <col min="3" max="3" width="13.140625" customWidth="1"/>
    <col min="8" max="8" width="10" customWidth="1"/>
    <col min="10" max="10" width="14.5703125" customWidth="1"/>
    <col min="11" max="12" width="10.140625" bestFit="1" customWidth="1"/>
    <col min="13" max="13" width="10.7109375" bestFit="1" customWidth="1"/>
    <col min="14" max="14" width="10.42578125" bestFit="1" customWidth="1"/>
    <col min="15" max="15" width="10.140625" customWidth="1"/>
    <col min="16" max="16" width="11.5703125" customWidth="1"/>
  </cols>
  <sheetData>
    <row r="2" spans="2:19" x14ac:dyDescent="0.25">
      <c r="B2" s="56" t="s">
        <v>39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2:19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5" spans="2:19" x14ac:dyDescent="0.25">
      <c r="J5" s="9" t="s">
        <v>4</v>
      </c>
      <c r="K5" s="9" t="s">
        <v>5</v>
      </c>
      <c r="L5" s="9" t="s">
        <v>6</v>
      </c>
      <c r="M5" s="9" t="s">
        <v>7</v>
      </c>
    </row>
    <row r="6" spans="2:19" x14ac:dyDescent="0.25">
      <c r="B6" t="s">
        <v>0</v>
      </c>
      <c r="C6" s="1">
        <v>43042</v>
      </c>
      <c r="E6" s="2"/>
      <c r="F6" s="2"/>
      <c r="G6" s="3">
        <v>7.3</v>
      </c>
      <c r="H6" s="9">
        <v>1</v>
      </c>
      <c r="I6" s="9"/>
      <c r="J6" s="33">
        <v>1</v>
      </c>
      <c r="K6" s="33"/>
      <c r="L6" s="33"/>
      <c r="M6" s="33"/>
    </row>
    <row r="7" spans="2:19" x14ac:dyDescent="0.25">
      <c r="B7" t="s">
        <v>1</v>
      </c>
      <c r="C7" s="1">
        <f>C6+1</f>
        <v>43043</v>
      </c>
      <c r="E7" s="3">
        <v>3.3</v>
      </c>
      <c r="F7" s="2"/>
      <c r="G7" s="2"/>
      <c r="H7" s="9">
        <v>1</v>
      </c>
      <c r="I7" s="9"/>
      <c r="J7" s="33">
        <v>1</v>
      </c>
      <c r="K7" s="33"/>
      <c r="L7" s="33"/>
      <c r="M7" s="33"/>
    </row>
    <row r="8" spans="2:19" x14ac:dyDescent="0.25">
      <c r="C8" s="1"/>
      <c r="F8" s="2"/>
      <c r="G8" s="3">
        <v>7.3</v>
      </c>
      <c r="H8" s="9">
        <v>1</v>
      </c>
      <c r="I8" s="9"/>
      <c r="J8" s="33">
        <v>1</v>
      </c>
      <c r="K8" s="33"/>
      <c r="L8" s="33"/>
      <c r="M8" s="33"/>
    </row>
    <row r="9" spans="2:19" x14ac:dyDescent="0.25">
      <c r="E9" s="2"/>
      <c r="F9" s="2"/>
      <c r="G9" s="2"/>
      <c r="H9" s="9"/>
      <c r="I9" s="9"/>
      <c r="J9" s="33"/>
      <c r="K9" s="33"/>
      <c r="L9" s="33"/>
      <c r="M9" s="33"/>
    </row>
    <row r="10" spans="2:19" x14ac:dyDescent="0.25">
      <c r="B10" t="s">
        <v>2</v>
      </c>
      <c r="C10" s="1">
        <v>43047</v>
      </c>
      <c r="E10" s="2"/>
      <c r="F10" s="3">
        <v>5.3</v>
      </c>
      <c r="G10" s="2"/>
      <c r="H10" s="9">
        <v>1</v>
      </c>
      <c r="I10" s="9"/>
      <c r="J10" s="33">
        <v>1</v>
      </c>
      <c r="K10" s="33"/>
      <c r="L10" s="33"/>
      <c r="M10" s="33"/>
    </row>
    <row r="11" spans="2:19" x14ac:dyDescent="0.25">
      <c r="C11" s="1"/>
      <c r="E11" s="2"/>
      <c r="F11" s="2"/>
      <c r="G11" s="4">
        <v>8.3000000000000007</v>
      </c>
      <c r="H11" s="9">
        <v>1</v>
      </c>
      <c r="I11" s="9"/>
      <c r="J11" s="33"/>
      <c r="K11" s="33"/>
      <c r="L11" s="33"/>
      <c r="M11" s="33">
        <v>1</v>
      </c>
    </row>
    <row r="12" spans="2:19" x14ac:dyDescent="0.25">
      <c r="B12" t="s">
        <v>3</v>
      </c>
      <c r="C12" s="1">
        <f>C10+1</f>
        <v>43048</v>
      </c>
      <c r="E12" s="2"/>
      <c r="F12" s="2"/>
      <c r="G12" s="5">
        <v>7.3</v>
      </c>
      <c r="H12" s="9">
        <v>1</v>
      </c>
      <c r="I12" s="9"/>
      <c r="J12" s="33"/>
      <c r="K12" s="33">
        <v>1</v>
      </c>
      <c r="L12" s="33"/>
      <c r="M12" s="33">
        <v>0</v>
      </c>
    </row>
    <row r="13" spans="2:19" x14ac:dyDescent="0.25">
      <c r="B13" t="s">
        <v>0</v>
      </c>
      <c r="C13" s="1">
        <f t="shared" ref="C13" si="0">C12+1</f>
        <v>43049</v>
      </c>
      <c r="E13" s="2"/>
      <c r="F13" s="7">
        <v>5.3</v>
      </c>
      <c r="G13" s="2"/>
      <c r="H13" s="9">
        <v>1</v>
      </c>
      <c r="I13" s="9"/>
      <c r="J13" s="33"/>
      <c r="K13" s="33"/>
      <c r="L13" s="33">
        <v>1</v>
      </c>
      <c r="M13" s="33"/>
    </row>
    <row r="14" spans="2:19" x14ac:dyDescent="0.25">
      <c r="C14" s="1"/>
      <c r="E14" s="2"/>
      <c r="F14" s="2"/>
      <c r="G14" s="7">
        <v>8.3000000000000007</v>
      </c>
      <c r="H14" s="9">
        <v>1</v>
      </c>
      <c r="I14" s="9"/>
      <c r="J14" s="33"/>
      <c r="K14" s="33"/>
      <c r="L14" s="33">
        <v>1</v>
      </c>
      <c r="M14" s="33"/>
    </row>
    <row r="15" spans="2:19" x14ac:dyDescent="0.25">
      <c r="B15" t="s">
        <v>1</v>
      </c>
      <c r="C15" s="1">
        <f>C13+1</f>
        <v>43050</v>
      </c>
      <c r="E15" s="5">
        <v>3.3</v>
      </c>
      <c r="F15" s="2"/>
      <c r="G15" s="6"/>
      <c r="H15" s="9">
        <v>1</v>
      </c>
      <c r="I15" s="9"/>
      <c r="J15" s="33"/>
      <c r="K15" s="33">
        <v>1</v>
      </c>
      <c r="L15" s="33"/>
      <c r="M15" s="33"/>
    </row>
    <row r="16" spans="2:19" x14ac:dyDescent="0.25">
      <c r="C16" s="1"/>
      <c r="E16" s="2"/>
      <c r="F16" s="2"/>
      <c r="G16" s="7">
        <v>7.3</v>
      </c>
      <c r="H16" s="9">
        <v>1</v>
      </c>
      <c r="I16" s="9"/>
      <c r="J16" s="33"/>
      <c r="K16" s="33"/>
      <c r="L16" s="33">
        <v>1</v>
      </c>
      <c r="M16" s="33"/>
    </row>
    <row r="17" spans="2:29" x14ac:dyDescent="0.25">
      <c r="E17" s="2"/>
      <c r="F17" s="2"/>
      <c r="G17" s="2"/>
      <c r="H17" s="9"/>
      <c r="I17" s="9"/>
      <c r="J17" s="33"/>
      <c r="K17" s="33"/>
      <c r="L17" s="33"/>
      <c r="M17" s="33"/>
      <c r="P17">
        <f>14*200</f>
        <v>2800</v>
      </c>
      <c r="Q17">
        <f>P17*20%</f>
        <v>560</v>
      </c>
    </row>
    <row r="18" spans="2:29" x14ac:dyDescent="0.25">
      <c r="B18" t="s">
        <v>2</v>
      </c>
      <c r="C18" s="1">
        <v>43054</v>
      </c>
      <c r="E18" s="2"/>
      <c r="F18" s="5">
        <v>5.3</v>
      </c>
      <c r="G18" s="9"/>
      <c r="H18" s="9">
        <v>1</v>
      </c>
      <c r="I18" s="9"/>
      <c r="J18" s="33"/>
      <c r="K18" s="33">
        <v>1</v>
      </c>
      <c r="L18" s="33"/>
      <c r="M18" s="33"/>
      <c r="P18">
        <f>P17*30/100</f>
        <v>840</v>
      </c>
    </row>
    <row r="19" spans="2:29" x14ac:dyDescent="0.25">
      <c r="C19" s="1"/>
      <c r="E19" s="2"/>
      <c r="F19" s="2"/>
      <c r="G19" s="5">
        <v>8.3000000000000007</v>
      </c>
      <c r="H19" s="9">
        <v>1</v>
      </c>
      <c r="I19" s="9"/>
      <c r="J19" s="33"/>
      <c r="K19" s="33">
        <v>1</v>
      </c>
      <c r="L19" s="33"/>
      <c r="M19" s="33"/>
    </row>
    <row r="20" spans="2:29" x14ac:dyDescent="0.25">
      <c r="B20" t="s">
        <v>3</v>
      </c>
      <c r="C20" s="1">
        <f>C18+1</f>
        <v>43055</v>
      </c>
      <c r="E20" s="2"/>
      <c r="F20" s="6"/>
      <c r="G20" s="7">
        <v>7.3</v>
      </c>
      <c r="H20" s="9">
        <v>1</v>
      </c>
      <c r="I20" s="9"/>
      <c r="J20" s="33"/>
      <c r="K20" s="33"/>
      <c r="L20" s="33">
        <v>1</v>
      </c>
      <c r="M20" s="33"/>
    </row>
    <row r="21" spans="2:29" x14ac:dyDescent="0.25">
      <c r="B21" t="s">
        <v>0</v>
      </c>
      <c r="C21" s="1">
        <f t="shared" ref="C21:C22" si="1">C20+1</f>
        <v>43056</v>
      </c>
      <c r="E21" s="2"/>
      <c r="F21" s="6"/>
      <c r="G21" s="7">
        <v>7.3</v>
      </c>
      <c r="H21" s="9">
        <v>1</v>
      </c>
      <c r="I21" s="9"/>
      <c r="J21" s="33"/>
      <c r="K21" s="33"/>
      <c r="L21" s="33">
        <v>1</v>
      </c>
      <c r="M21" s="33"/>
    </row>
    <row r="22" spans="2:29" x14ac:dyDescent="0.25">
      <c r="B22" t="s">
        <v>1</v>
      </c>
      <c r="C22" s="1">
        <f t="shared" si="1"/>
        <v>43057</v>
      </c>
      <c r="E22" s="5">
        <v>3.3</v>
      </c>
      <c r="F22" s="6"/>
      <c r="G22" s="6"/>
      <c r="H22" s="9">
        <v>1</v>
      </c>
      <c r="I22" s="9"/>
      <c r="J22" s="33"/>
      <c r="K22" s="33">
        <v>1</v>
      </c>
      <c r="L22" s="33"/>
      <c r="M22" s="33"/>
    </row>
    <row r="23" spans="2:29" x14ac:dyDescent="0.25">
      <c r="C23" s="1"/>
      <c r="E23" s="2"/>
      <c r="F23" s="6"/>
      <c r="G23" s="7">
        <v>7.3</v>
      </c>
      <c r="H23" s="9">
        <v>1</v>
      </c>
      <c r="I23" s="9"/>
      <c r="J23" s="33"/>
      <c r="K23" s="33"/>
      <c r="L23" s="33">
        <v>1</v>
      </c>
      <c r="M23" s="33"/>
    </row>
    <row r="24" spans="2:29" ht="15.75" thickBot="1" x14ac:dyDescent="0.3">
      <c r="E24" s="2"/>
      <c r="F24" s="6"/>
      <c r="G24" s="2"/>
      <c r="H24" s="10">
        <f>SUM(H6:H23)</f>
        <v>16</v>
      </c>
      <c r="I24" s="10"/>
      <c r="J24" s="10">
        <f t="shared" ref="J24:M24" si="2">SUM(J6:J23)</f>
        <v>4</v>
      </c>
      <c r="K24" s="10">
        <f t="shared" si="2"/>
        <v>5</v>
      </c>
      <c r="L24" s="10">
        <f t="shared" si="2"/>
        <v>6</v>
      </c>
      <c r="M24" s="10">
        <f t="shared" si="2"/>
        <v>1</v>
      </c>
      <c r="N24">
        <f>SUM(J24:M24)</f>
        <v>16</v>
      </c>
    </row>
    <row r="25" spans="2:29" ht="15.75" thickTop="1" x14ac:dyDescent="0.25">
      <c r="E25" s="2"/>
      <c r="F25" s="2"/>
      <c r="G25" s="2"/>
      <c r="H25" s="2"/>
      <c r="I25" s="2"/>
    </row>
    <row r="26" spans="2:29" x14ac:dyDescent="0.25">
      <c r="E26" s="2"/>
      <c r="F26" s="2"/>
      <c r="G26" s="2"/>
      <c r="H26" s="2"/>
      <c r="I26" s="2"/>
      <c r="J26" s="31">
        <f>J24*200</f>
        <v>800</v>
      </c>
      <c r="K26" s="31">
        <f t="shared" ref="K26:L26" si="3">K24*200</f>
        <v>1000</v>
      </c>
      <c r="L26" s="31">
        <f t="shared" si="3"/>
        <v>1200</v>
      </c>
      <c r="M26" s="31">
        <v>0</v>
      </c>
      <c r="N26" s="31">
        <f>SUM(J26:M26)</f>
        <v>3000</v>
      </c>
    </row>
    <row r="27" spans="2:29" x14ac:dyDescent="0.25">
      <c r="E27" s="2"/>
      <c r="F27" s="2"/>
      <c r="G27" s="2"/>
      <c r="H27" s="2"/>
      <c r="I27" s="2"/>
      <c r="J27" s="13">
        <v>16</v>
      </c>
      <c r="K27" s="13">
        <v>20</v>
      </c>
      <c r="L27" s="13">
        <v>22.5</v>
      </c>
      <c r="M27" s="13">
        <v>0</v>
      </c>
      <c r="N27" s="13">
        <f>N28/N26</f>
        <v>19.933333333333334</v>
      </c>
      <c r="O27" s="13"/>
    </row>
    <row r="28" spans="2:29" ht="15.75" thickBot="1" x14ac:dyDescent="0.3">
      <c r="E28" s="2"/>
      <c r="F28" s="2"/>
      <c r="G28" s="2"/>
      <c r="H28" s="2"/>
      <c r="I28" s="2"/>
      <c r="J28" s="15">
        <f>J26*J27</f>
        <v>12800</v>
      </c>
      <c r="K28" s="15">
        <f t="shared" ref="K28:M28" si="4">K26*K27</f>
        <v>20000</v>
      </c>
      <c r="L28" s="15">
        <f t="shared" si="4"/>
        <v>27000</v>
      </c>
      <c r="M28" s="15">
        <f t="shared" si="4"/>
        <v>0</v>
      </c>
      <c r="N28" s="15">
        <f>SUM(J28:M28)</f>
        <v>59800</v>
      </c>
    </row>
    <row r="29" spans="2:29" ht="15.75" thickTop="1" x14ac:dyDescent="0.25">
      <c r="E29" s="2"/>
      <c r="F29" s="2"/>
      <c r="G29" s="2"/>
      <c r="H29" s="2"/>
      <c r="I29" s="2"/>
    </row>
    <row r="30" spans="2:29" x14ac:dyDescent="0.25">
      <c r="E30" s="2"/>
      <c r="F30" s="2"/>
      <c r="G30" s="2"/>
      <c r="H30" s="2"/>
      <c r="I30" s="2"/>
    </row>
    <row r="31" spans="2:29" x14ac:dyDescent="0.25">
      <c r="G31" s="17" t="s">
        <v>8</v>
      </c>
      <c r="H31" s="54" t="s">
        <v>29</v>
      </c>
      <c r="I31" s="17" t="s">
        <v>9</v>
      </c>
      <c r="J31" s="54" t="s">
        <v>13</v>
      </c>
      <c r="K31" s="17" t="s">
        <v>9</v>
      </c>
      <c r="L31" s="17" t="s">
        <v>30</v>
      </c>
      <c r="M31" s="17" t="s">
        <v>22</v>
      </c>
      <c r="N31" s="17" t="s">
        <v>31</v>
      </c>
      <c r="O31" s="17" t="s">
        <v>25</v>
      </c>
      <c r="P31" s="17" t="s">
        <v>9</v>
      </c>
      <c r="T31" s="28" t="s">
        <v>12</v>
      </c>
      <c r="U31" s="21"/>
      <c r="V31" s="21"/>
      <c r="W31" s="21"/>
      <c r="X31" s="21"/>
      <c r="Y31" s="21"/>
      <c r="Z31" s="21"/>
      <c r="AA31" s="21"/>
      <c r="AB31" s="21"/>
      <c r="AC31" s="22"/>
    </row>
    <row r="32" spans="2:29" x14ac:dyDescent="0.25">
      <c r="G32" s="17"/>
      <c r="H32" s="54"/>
      <c r="I32" s="17"/>
      <c r="J32" s="54"/>
      <c r="K32" s="17"/>
      <c r="L32" s="55" t="s">
        <v>23</v>
      </c>
      <c r="M32" s="55"/>
      <c r="N32" s="55"/>
      <c r="P32" s="18"/>
      <c r="T32" s="29"/>
      <c r="U32" s="19"/>
      <c r="V32" s="19"/>
      <c r="W32" s="19"/>
      <c r="X32" s="19"/>
      <c r="Y32" s="19"/>
      <c r="Z32" s="19"/>
      <c r="AA32" s="19"/>
      <c r="AB32" s="19"/>
      <c r="AC32" s="24"/>
    </row>
    <row r="33" spans="2:29" x14ac:dyDescent="0.25">
      <c r="T33" s="23" t="s">
        <v>14</v>
      </c>
      <c r="U33" s="19" t="s">
        <v>15</v>
      </c>
      <c r="V33" s="19" t="s">
        <v>16</v>
      </c>
      <c r="W33" s="19" t="s">
        <v>17</v>
      </c>
      <c r="X33" s="19" t="s">
        <v>18</v>
      </c>
      <c r="Y33" s="19" t="s">
        <v>19</v>
      </c>
      <c r="Z33" s="19" t="s">
        <v>20</v>
      </c>
      <c r="AA33" s="19" t="s">
        <v>26</v>
      </c>
      <c r="AB33" s="19" t="s">
        <v>27</v>
      </c>
      <c r="AC33" s="24" t="s">
        <v>28</v>
      </c>
    </row>
    <row r="34" spans="2:29" x14ac:dyDescent="0.25">
      <c r="B34" t="s">
        <v>0</v>
      </c>
      <c r="C34" s="1">
        <v>43042</v>
      </c>
      <c r="D34">
        <v>1</v>
      </c>
      <c r="E34" s="11">
        <v>7.3</v>
      </c>
      <c r="G34">
        <v>200</v>
      </c>
      <c r="H34">
        <f>0-G34*30/100</f>
        <v>-60</v>
      </c>
      <c r="I34">
        <f>G34+H34</f>
        <v>140</v>
      </c>
      <c r="J34">
        <f>0-SUM(T34:AC34)</f>
        <v>-9</v>
      </c>
      <c r="K34">
        <f>I34+J34</f>
        <v>131</v>
      </c>
      <c r="L34">
        <v>-5</v>
      </c>
      <c r="M34">
        <v>-1</v>
      </c>
      <c r="N34">
        <v>-2</v>
      </c>
      <c r="O34">
        <v>-5</v>
      </c>
      <c r="P34">
        <f>SUM(K34:O34)</f>
        <v>118</v>
      </c>
      <c r="Q34" s="13">
        <v>16</v>
      </c>
      <c r="R34" s="14">
        <f>P34*Q34</f>
        <v>1888</v>
      </c>
      <c r="T34" s="23"/>
      <c r="U34" s="19">
        <v>1</v>
      </c>
      <c r="V34" s="19">
        <v>4</v>
      </c>
      <c r="W34" s="19"/>
      <c r="X34" s="19">
        <v>2</v>
      </c>
      <c r="Y34" s="19">
        <v>2</v>
      </c>
      <c r="Z34" s="19"/>
      <c r="AA34" s="19"/>
      <c r="AB34" s="19"/>
      <c r="AC34" s="24"/>
    </row>
    <row r="35" spans="2:29" x14ac:dyDescent="0.25">
      <c r="B35" t="s">
        <v>1</v>
      </c>
      <c r="C35" s="1">
        <f>C34+1</f>
        <v>43043</v>
      </c>
      <c r="D35">
        <v>1</v>
      </c>
      <c r="E35" s="11">
        <v>3.3</v>
      </c>
      <c r="G35">
        <v>200</v>
      </c>
      <c r="H35">
        <f t="shared" ref="H35:H36" si="5">0-G35*30/100</f>
        <v>-60</v>
      </c>
      <c r="I35">
        <f t="shared" ref="I35:I36" si="6">G35+H35</f>
        <v>140</v>
      </c>
      <c r="J35">
        <f>0-SUM(T35:AC35)</f>
        <v>-9</v>
      </c>
      <c r="K35">
        <f t="shared" ref="K35:K36" si="7">I35+J35</f>
        <v>131</v>
      </c>
      <c r="L35">
        <v>-5</v>
      </c>
      <c r="M35">
        <v>-1</v>
      </c>
      <c r="N35">
        <v>-1</v>
      </c>
      <c r="O35">
        <v>-5</v>
      </c>
      <c r="P35">
        <f t="shared" ref="P35:P36" si="8">SUM(K35:O35)</f>
        <v>119</v>
      </c>
      <c r="Q35" s="13">
        <v>16</v>
      </c>
      <c r="R35" s="14">
        <f>K35*Q35</f>
        <v>2096</v>
      </c>
      <c r="T35" s="23"/>
      <c r="U35" s="19">
        <v>1</v>
      </c>
      <c r="V35" s="19">
        <v>4</v>
      </c>
      <c r="W35" s="19"/>
      <c r="X35" s="19">
        <v>2</v>
      </c>
      <c r="Y35" s="19">
        <v>2</v>
      </c>
      <c r="Z35" s="19"/>
      <c r="AA35" s="19"/>
      <c r="AB35" s="19"/>
      <c r="AC35" s="24"/>
    </row>
    <row r="36" spans="2:29" x14ac:dyDescent="0.25">
      <c r="C36" s="1"/>
      <c r="D36">
        <v>1</v>
      </c>
      <c r="E36" s="11">
        <v>7.3</v>
      </c>
      <c r="G36">
        <v>200</v>
      </c>
      <c r="H36">
        <f t="shared" si="5"/>
        <v>-60</v>
      </c>
      <c r="I36">
        <f t="shared" si="6"/>
        <v>140</v>
      </c>
      <c r="J36">
        <f>0-SUM(T36:AC36)</f>
        <v>-9</v>
      </c>
      <c r="K36">
        <f t="shared" si="7"/>
        <v>131</v>
      </c>
      <c r="L36">
        <v>-5</v>
      </c>
      <c r="M36">
        <v>-1</v>
      </c>
      <c r="N36">
        <v>-1</v>
      </c>
      <c r="O36">
        <v>-5</v>
      </c>
      <c r="P36">
        <f t="shared" si="8"/>
        <v>119</v>
      </c>
      <c r="Q36" s="13">
        <v>16</v>
      </c>
      <c r="R36" s="14">
        <f>K36*Q36</f>
        <v>2096</v>
      </c>
      <c r="T36" s="23"/>
      <c r="U36" s="19">
        <v>1</v>
      </c>
      <c r="V36" s="19">
        <v>4</v>
      </c>
      <c r="W36" s="19"/>
      <c r="X36" s="19">
        <v>2</v>
      </c>
      <c r="Y36" s="19">
        <v>2</v>
      </c>
      <c r="Z36" s="19"/>
      <c r="AA36" s="19"/>
      <c r="AB36" s="19"/>
      <c r="AC36" s="24"/>
    </row>
    <row r="37" spans="2:29" x14ac:dyDescent="0.25">
      <c r="E37" s="2"/>
      <c r="Q37" s="13"/>
      <c r="R37" s="14"/>
      <c r="T37" s="23"/>
      <c r="U37" s="19"/>
      <c r="V37" s="19"/>
      <c r="W37" s="19"/>
      <c r="X37" s="19"/>
      <c r="Y37" s="19"/>
      <c r="Z37" s="19"/>
      <c r="AA37" s="19"/>
      <c r="AB37" s="19"/>
      <c r="AC37" s="24"/>
    </row>
    <row r="38" spans="2:29" x14ac:dyDescent="0.25">
      <c r="B38" t="s">
        <v>2</v>
      </c>
      <c r="C38" s="1">
        <v>43047</v>
      </c>
      <c r="D38">
        <v>1</v>
      </c>
      <c r="E38" s="11">
        <v>5.3</v>
      </c>
      <c r="G38">
        <v>200</v>
      </c>
      <c r="H38">
        <f t="shared" ref="H38:H44" si="9">0-G38*30/100</f>
        <v>-60</v>
      </c>
      <c r="I38">
        <f t="shared" ref="I38:I44" si="10">G38+H38</f>
        <v>140</v>
      </c>
      <c r="J38">
        <f t="shared" ref="J38:J44" si="11">0-SUM(T38:AC38)</f>
        <v>-9</v>
      </c>
      <c r="K38">
        <f t="shared" ref="K38:K44" si="12">I38+J38</f>
        <v>131</v>
      </c>
      <c r="L38">
        <v>-5</v>
      </c>
      <c r="M38">
        <v>-1</v>
      </c>
      <c r="N38">
        <v>-1</v>
      </c>
      <c r="O38">
        <v>-5</v>
      </c>
      <c r="P38">
        <f t="shared" ref="P38:P44" si="13">SUM(K38:O38)</f>
        <v>119</v>
      </c>
      <c r="Q38" s="13">
        <v>16</v>
      </c>
      <c r="R38" s="14">
        <f t="shared" ref="R38:R44" si="14">K38*Q38</f>
        <v>2096</v>
      </c>
      <c r="T38" s="23"/>
      <c r="U38" s="19">
        <v>1</v>
      </c>
      <c r="V38" s="19">
        <v>4</v>
      </c>
      <c r="W38" s="19"/>
      <c r="X38" s="19">
        <v>2</v>
      </c>
      <c r="Y38" s="19">
        <v>2</v>
      </c>
      <c r="Z38" s="19"/>
      <c r="AA38" s="19"/>
      <c r="AB38" s="19"/>
      <c r="AC38" s="24"/>
    </row>
    <row r="39" spans="2:29" x14ac:dyDescent="0.25">
      <c r="C39" s="1"/>
      <c r="D39">
        <v>1</v>
      </c>
      <c r="E39" s="4">
        <v>8.3000000000000007</v>
      </c>
      <c r="F39" t="s">
        <v>10</v>
      </c>
      <c r="G39">
        <v>9</v>
      </c>
      <c r="H39">
        <v>0</v>
      </c>
      <c r="I39">
        <f t="shared" si="10"/>
        <v>9</v>
      </c>
      <c r="J39">
        <f t="shared" si="11"/>
        <v>-9</v>
      </c>
      <c r="K39">
        <f t="shared" si="12"/>
        <v>0</v>
      </c>
      <c r="P39">
        <f t="shared" si="13"/>
        <v>0</v>
      </c>
      <c r="Q39" s="13">
        <v>16</v>
      </c>
      <c r="R39" s="14">
        <f t="shared" si="14"/>
        <v>0</v>
      </c>
      <c r="T39" s="23"/>
      <c r="U39" s="19">
        <v>1</v>
      </c>
      <c r="V39" s="19">
        <v>4</v>
      </c>
      <c r="W39" s="19"/>
      <c r="X39" s="19">
        <v>2</v>
      </c>
      <c r="Y39" s="19">
        <v>2</v>
      </c>
      <c r="Z39" s="19"/>
      <c r="AA39" s="19"/>
      <c r="AB39" s="19"/>
      <c r="AC39" s="24"/>
    </row>
    <row r="40" spans="2:29" x14ac:dyDescent="0.25">
      <c r="B40" t="s">
        <v>3</v>
      </c>
      <c r="C40" s="1">
        <f>C38+1</f>
        <v>43048</v>
      </c>
      <c r="D40">
        <v>1</v>
      </c>
      <c r="E40" s="12">
        <v>7.3</v>
      </c>
      <c r="F40" t="s">
        <v>11</v>
      </c>
      <c r="G40">
        <v>134</v>
      </c>
      <c r="H40">
        <v>0</v>
      </c>
      <c r="I40">
        <f t="shared" si="10"/>
        <v>134</v>
      </c>
      <c r="J40">
        <f t="shared" si="11"/>
        <v>-34</v>
      </c>
      <c r="K40">
        <f t="shared" si="12"/>
        <v>100</v>
      </c>
      <c r="M40">
        <v>-1</v>
      </c>
      <c r="N40">
        <v>-1</v>
      </c>
      <c r="P40">
        <f t="shared" si="13"/>
        <v>98</v>
      </c>
      <c r="Q40" s="13">
        <v>20</v>
      </c>
      <c r="R40" s="14">
        <f t="shared" si="14"/>
        <v>2000</v>
      </c>
      <c r="T40" s="25">
        <v>6</v>
      </c>
      <c r="U40" s="26">
        <v>4</v>
      </c>
      <c r="V40" s="26">
        <v>4</v>
      </c>
      <c r="W40" s="26">
        <v>4</v>
      </c>
      <c r="X40" s="26">
        <v>2</v>
      </c>
      <c r="Y40" s="26">
        <v>2</v>
      </c>
      <c r="Z40" s="26">
        <v>2</v>
      </c>
      <c r="AA40" s="26">
        <v>6</v>
      </c>
      <c r="AB40" s="26">
        <v>2</v>
      </c>
      <c r="AC40" s="27">
        <v>2</v>
      </c>
    </row>
    <row r="41" spans="2:29" x14ac:dyDescent="0.25">
      <c r="B41" t="s">
        <v>0</v>
      </c>
      <c r="C41" s="1">
        <f t="shared" ref="C41" si="15">C40+1</f>
        <v>43049</v>
      </c>
      <c r="D41">
        <v>1</v>
      </c>
      <c r="E41" s="7">
        <v>5.3</v>
      </c>
      <c r="G41">
        <v>200</v>
      </c>
      <c r="H41">
        <f t="shared" si="9"/>
        <v>-60</v>
      </c>
      <c r="I41">
        <f t="shared" si="10"/>
        <v>140</v>
      </c>
      <c r="J41">
        <f t="shared" si="11"/>
        <v>0</v>
      </c>
      <c r="K41">
        <f t="shared" si="12"/>
        <v>140</v>
      </c>
      <c r="L41">
        <v>-5</v>
      </c>
      <c r="O41">
        <v>-5</v>
      </c>
      <c r="P41">
        <f t="shared" si="13"/>
        <v>130</v>
      </c>
      <c r="Q41" s="13">
        <v>22.5</v>
      </c>
      <c r="R41" s="14">
        <f t="shared" si="14"/>
        <v>3150</v>
      </c>
    </row>
    <row r="42" spans="2:29" x14ac:dyDescent="0.25">
      <c r="C42" s="1"/>
      <c r="D42">
        <v>1</v>
      </c>
      <c r="E42" s="7">
        <v>8.3000000000000007</v>
      </c>
      <c r="G42">
        <v>200</v>
      </c>
      <c r="H42">
        <f t="shared" si="9"/>
        <v>-60</v>
      </c>
      <c r="I42">
        <f t="shared" si="10"/>
        <v>140</v>
      </c>
      <c r="J42">
        <f t="shared" si="11"/>
        <v>0</v>
      </c>
      <c r="K42">
        <f t="shared" si="12"/>
        <v>140</v>
      </c>
      <c r="P42">
        <f t="shared" si="13"/>
        <v>140</v>
      </c>
      <c r="Q42" s="13">
        <v>22.5</v>
      </c>
      <c r="R42" s="14">
        <f t="shared" si="14"/>
        <v>3150</v>
      </c>
    </row>
    <row r="43" spans="2:29" x14ac:dyDescent="0.25">
      <c r="B43" t="s">
        <v>1</v>
      </c>
      <c r="C43" s="1">
        <f>C41+1</f>
        <v>43050</v>
      </c>
      <c r="D43">
        <v>1</v>
      </c>
      <c r="E43" s="12">
        <v>3.3</v>
      </c>
      <c r="G43">
        <v>200</v>
      </c>
      <c r="H43">
        <f t="shared" si="9"/>
        <v>-60</v>
      </c>
      <c r="I43">
        <f t="shared" si="10"/>
        <v>140</v>
      </c>
      <c r="J43">
        <f t="shared" si="11"/>
        <v>0</v>
      </c>
      <c r="K43">
        <f t="shared" si="12"/>
        <v>140</v>
      </c>
      <c r="M43">
        <v>-1</v>
      </c>
      <c r="N43">
        <v>-1</v>
      </c>
      <c r="P43">
        <f t="shared" si="13"/>
        <v>138</v>
      </c>
      <c r="Q43" s="13">
        <v>20</v>
      </c>
      <c r="R43" s="14">
        <f t="shared" si="14"/>
        <v>2800</v>
      </c>
    </row>
    <row r="44" spans="2:29" x14ac:dyDescent="0.25">
      <c r="C44" s="1"/>
      <c r="D44">
        <v>1</v>
      </c>
      <c r="E44" s="7">
        <v>7.3</v>
      </c>
      <c r="G44">
        <v>200</v>
      </c>
      <c r="H44">
        <f t="shared" si="9"/>
        <v>-60</v>
      </c>
      <c r="I44">
        <f t="shared" si="10"/>
        <v>140</v>
      </c>
      <c r="J44">
        <f t="shared" si="11"/>
        <v>0</v>
      </c>
      <c r="K44">
        <f t="shared" si="12"/>
        <v>140</v>
      </c>
      <c r="P44">
        <f t="shared" si="13"/>
        <v>140</v>
      </c>
      <c r="Q44" s="13">
        <v>22.5</v>
      </c>
      <c r="R44" s="14">
        <f t="shared" si="14"/>
        <v>3150</v>
      </c>
      <c r="T44" s="20"/>
      <c r="U44" s="21" t="s">
        <v>21</v>
      </c>
      <c r="V44" s="21" t="s">
        <v>22</v>
      </c>
      <c r="W44" s="21" t="s">
        <v>24</v>
      </c>
      <c r="X44" s="22" t="s">
        <v>25</v>
      </c>
    </row>
    <row r="45" spans="2:29" x14ac:dyDescent="0.25">
      <c r="Q45" s="13"/>
      <c r="R45" s="14"/>
      <c r="T45" s="23"/>
      <c r="U45" s="19" t="s">
        <v>23</v>
      </c>
      <c r="V45" s="19" t="s">
        <v>23</v>
      </c>
      <c r="W45" s="19" t="s">
        <v>23</v>
      </c>
      <c r="X45" s="24" t="s">
        <v>23</v>
      </c>
    </row>
    <row r="46" spans="2:29" x14ac:dyDescent="0.25">
      <c r="B46" t="s">
        <v>2</v>
      </c>
      <c r="C46" s="1">
        <v>43047</v>
      </c>
      <c r="D46">
        <v>1</v>
      </c>
      <c r="E46" s="12">
        <v>5.3</v>
      </c>
      <c r="G46">
        <v>200</v>
      </c>
      <c r="H46">
        <f t="shared" ref="H46:H51" si="16">0-G46*30/100</f>
        <v>-60</v>
      </c>
      <c r="I46">
        <f t="shared" ref="I46:I51" si="17">G46+H46</f>
        <v>140</v>
      </c>
      <c r="J46">
        <f>0-SUM(T46:AC46)</f>
        <v>0</v>
      </c>
      <c r="K46">
        <f t="shared" ref="K46:K51" si="18">I46+J46</f>
        <v>140</v>
      </c>
      <c r="M46">
        <v>-1</v>
      </c>
      <c r="N46">
        <v>-1</v>
      </c>
      <c r="P46">
        <f t="shared" ref="P46:P51" si="19">SUM(K46:O46)</f>
        <v>138</v>
      </c>
      <c r="Q46" s="13">
        <v>20</v>
      </c>
      <c r="R46" s="14">
        <f t="shared" ref="R46:R51" si="20">K46*Q46</f>
        <v>2800</v>
      </c>
      <c r="T46" s="23"/>
      <c r="U46" s="19"/>
      <c r="V46" s="19"/>
      <c r="W46" s="19"/>
      <c r="X46" s="24"/>
    </row>
    <row r="47" spans="2:29" x14ac:dyDescent="0.25">
      <c r="C47" s="1"/>
      <c r="D47">
        <v>1</v>
      </c>
      <c r="E47" s="12">
        <v>8.3000000000000007</v>
      </c>
      <c r="G47">
        <v>200</v>
      </c>
      <c r="H47">
        <f t="shared" si="16"/>
        <v>-60</v>
      </c>
      <c r="I47">
        <f t="shared" si="17"/>
        <v>140</v>
      </c>
      <c r="J47">
        <v>0</v>
      </c>
      <c r="K47">
        <f t="shared" si="18"/>
        <v>140</v>
      </c>
      <c r="M47">
        <v>-1</v>
      </c>
      <c r="N47">
        <v>-1</v>
      </c>
      <c r="P47">
        <f t="shared" si="19"/>
        <v>138</v>
      </c>
      <c r="Q47" s="13">
        <v>20</v>
      </c>
      <c r="R47" s="14">
        <f t="shared" si="20"/>
        <v>2800</v>
      </c>
      <c r="T47" s="25">
        <f>SUM(U47:X47)</f>
        <v>69</v>
      </c>
      <c r="U47" s="26">
        <v>25</v>
      </c>
      <c r="V47" s="26">
        <v>9</v>
      </c>
      <c r="W47" s="26">
        <v>10</v>
      </c>
      <c r="X47" s="27">
        <v>25</v>
      </c>
    </row>
    <row r="48" spans="2:29" x14ac:dyDescent="0.25">
      <c r="B48" t="s">
        <v>3</v>
      </c>
      <c r="C48" s="1">
        <f>C46+1</f>
        <v>43048</v>
      </c>
      <c r="D48">
        <v>1</v>
      </c>
      <c r="E48" s="7">
        <v>7.3</v>
      </c>
      <c r="G48">
        <v>200</v>
      </c>
      <c r="H48">
        <f t="shared" si="16"/>
        <v>-60</v>
      </c>
      <c r="I48">
        <f t="shared" si="17"/>
        <v>140</v>
      </c>
      <c r="J48">
        <f>0-SUM(T48:AC48)</f>
        <v>0</v>
      </c>
      <c r="K48">
        <f t="shared" si="18"/>
        <v>140</v>
      </c>
      <c r="P48">
        <f t="shared" si="19"/>
        <v>140</v>
      </c>
      <c r="Q48" s="13">
        <v>22.5</v>
      </c>
      <c r="R48" s="14">
        <f t="shared" si="20"/>
        <v>3150</v>
      </c>
    </row>
    <row r="49" spans="2:18" x14ac:dyDescent="0.25">
      <c r="B49" t="s">
        <v>0</v>
      </c>
      <c r="C49" s="1">
        <f t="shared" ref="C49" si="21">C48+1</f>
        <v>43049</v>
      </c>
      <c r="D49">
        <v>1</v>
      </c>
      <c r="E49" s="7">
        <v>7.3</v>
      </c>
      <c r="G49">
        <v>200</v>
      </c>
      <c r="H49">
        <f t="shared" si="16"/>
        <v>-60</v>
      </c>
      <c r="I49">
        <f t="shared" si="17"/>
        <v>140</v>
      </c>
      <c r="J49">
        <f>0-SUM(T49:AC49)</f>
        <v>0</v>
      </c>
      <c r="K49">
        <f t="shared" si="18"/>
        <v>140</v>
      </c>
      <c r="P49">
        <f t="shared" si="19"/>
        <v>140</v>
      </c>
      <c r="Q49" s="13">
        <v>22.5</v>
      </c>
      <c r="R49" s="14">
        <f t="shared" si="20"/>
        <v>3150</v>
      </c>
    </row>
    <row r="50" spans="2:18" x14ac:dyDescent="0.25">
      <c r="B50" t="s">
        <v>1</v>
      </c>
      <c r="C50" s="1">
        <f>C49+1</f>
        <v>43050</v>
      </c>
      <c r="D50">
        <v>1</v>
      </c>
      <c r="E50" s="12">
        <v>3.3</v>
      </c>
      <c r="G50">
        <v>200</v>
      </c>
      <c r="H50">
        <f t="shared" si="16"/>
        <v>-60</v>
      </c>
      <c r="I50">
        <f t="shared" si="17"/>
        <v>140</v>
      </c>
      <c r="J50">
        <f>0-SUM(T50:AC50)</f>
        <v>0</v>
      </c>
      <c r="K50">
        <f t="shared" si="18"/>
        <v>140</v>
      </c>
      <c r="M50">
        <v>-1</v>
      </c>
      <c r="N50">
        <v>-1</v>
      </c>
      <c r="P50">
        <f t="shared" si="19"/>
        <v>138</v>
      </c>
      <c r="Q50" s="13">
        <v>20</v>
      </c>
      <c r="R50" s="14">
        <f t="shared" si="20"/>
        <v>2800</v>
      </c>
    </row>
    <row r="51" spans="2:18" x14ac:dyDescent="0.25">
      <c r="C51" s="1"/>
      <c r="D51">
        <v>1</v>
      </c>
      <c r="E51" s="7">
        <v>7.3</v>
      </c>
      <c r="G51">
        <v>200</v>
      </c>
      <c r="H51">
        <f t="shared" si="16"/>
        <v>-60</v>
      </c>
      <c r="I51">
        <f t="shared" si="17"/>
        <v>140</v>
      </c>
      <c r="J51">
        <f>0-SUM(T51:AC51)</f>
        <v>0</v>
      </c>
      <c r="K51">
        <f t="shared" si="18"/>
        <v>140</v>
      </c>
      <c r="P51">
        <f t="shared" si="19"/>
        <v>140</v>
      </c>
      <c r="Q51" s="13">
        <v>22.5</v>
      </c>
      <c r="R51" s="14">
        <f t="shared" si="20"/>
        <v>3150</v>
      </c>
    </row>
    <row r="52" spans="2:18" ht="15.75" thickBot="1" x14ac:dyDescent="0.3">
      <c r="D52" s="8">
        <f>SUM(D34:D51)</f>
        <v>16</v>
      </c>
      <c r="G52" s="8">
        <f>SUM(G34:G51)</f>
        <v>2943</v>
      </c>
      <c r="H52" s="8">
        <f t="shared" ref="H52:K52" si="22">SUM(H34:H51)</f>
        <v>-840</v>
      </c>
      <c r="I52" s="8">
        <f t="shared" si="22"/>
        <v>2103</v>
      </c>
      <c r="J52" s="8">
        <f t="shared" si="22"/>
        <v>-79</v>
      </c>
      <c r="K52" s="8">
        <f t="shared" si="22"/>
        <v>2024</v>
      </c>
      <c r="L52" s="8">
        <f t="shared" ref="L52" si="23">SUM(L34:L51)</f>
        <v>-25</v>
      </c>
      <c r="M52" s="8">
        <f t="shared" ref="M52" si="24">SUM(M34:M51)</f>
        <v>-9</v>
      </c>
      <c r="N52" s="8">
        <f t="shared" ref="N52:P52" si="25">SUM(N34:N51)</f>
        <v>-10</v>
      </c>
      <c r="O52" s="8">
        <f t="shared" si="25"/>
        <v>-25</v>
      </c>
      <c r="P52" s="8">
        <f t="shared" si="25"/>
        <v>1955</v>
      </c>
      <c r="Q52" s="13">
        <f>R52/K52</f>
        <v>19.899209486166008</v>
      </c>
      <c r="R52" s="15">
        <f>SUM(R34:R51)</f>
        <v>40276</v>
      </c>
    </row>
    <row r="53" spans="2:18" ht="15.75" thickTop="1" x14ac:dyDescent="0.25">
      <c r="G53">
        <f>H52</f>
        <v>-840</v>
      </c>
      <c r="K53" s="16"/>
      <c r="M53" s="13"/>
      <c r="N53" s="14"/>
      <c r="P53" s="14"/>
    </row>
    <row r="54" spans="2:18" x14ac:dyDescent="0.25">
      <c r="E54" s="2"/>
      <c r="F54" s="2"/>
      <c r="G54" s="30">
        <f>J52</f>
        <v>-79</v>
      </c>
      <c r="H54" s="2"/>
      <c r="I54" s="2"/>
    </row>
    <row r="55" spans="2:18" x14ac:dyDescent="0.25">
      <c r="G55">
        <f>L52</f>
        <v>-25</v>
      </c>
    </row>
    <row r="56" spans="2:18" x14ac:dyDescent="0.25">
      <c r="G56">
        <f>M52</f>
        <v>-9</v>
      </c>
    </row>
    <row r="57" spans="2:18" x14ac:dyDescent="0.25">
      <c r="G57">
        <f>N52</f>
        <v>-10</v>
      </c>
    </row>
    <row r="58" spans="2:18" x14ac:dyDescent="0.25">
      <c r="G58">
        <f>O52</f>
        <v>-25</v>
      </c>
    </row>
    <row r="59" spans="2:18" ht="15.75" thickBot="1" x14ac:dyDescent="0.3">
      <c r="G59" s="8">
        <f>SUM(G52:G58)</f>
        <v>1955</v>
      </c>
    </row>
    <row r="60" spans="2:18" ht="15.75" thickTop="1" x14ac:dyDescent="0.25"/>
    <row r="62" spans="2:18" x14ac:dyDescent="0.25">
      <c r="B62" s="20"/>
      <c r="C62" s="21"/>
      <c r="D62" s="21"/>
      <c r="E62" s="21"/>
      <c r="F62" s="21"/>
      <c r="G62" s="36" t="s">
        <v>8</v>
      </c>
      <c r="H62" s="57" t="s">
        <v>40</v>
      </c>
      <c r="I62" s="36" t="s">
        <v>9</v>
      </c>
      <c r="J62" s="57" t="s">
        <v>41</v>
      </c>
      <c r="K62" s="57" t="s">
        <v>42</v>
      </c>
      <c r="L62" s="21"/>
      <c r="M62" s="22"/>
      <c r="P62" s="60" t="s">
        <v>43</v>
      </c>
    </row>
    <row r="63" spans="2:18" x14ac:dyDescent="0.25">
      <c r="B63" s="23"/>
      <c r="C63" s="19"/>
      <c r="D63" s="19"/>
      <c r="E63" s="19"/>
      <c r="F63" s="19"/>
      <c r="G63" s="37"/>
      <c r="H63" s="58"/>
      <c r="I63" s="37"/>
      <c r="J63" s="58"/>
      <c r="K63" s="58"/>
      <c r="L63" s="19"/>
      <c r="M63" s="24"/>
    </row>
    <row r="64" spans="2:18" x14ac:dyDescent="0.25">
      <c r="B64" s="23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4"/>
    </row>
    <row r="65" spans="2:16" x14ac:dyDescent="0.25">
      <c r="B65" s="38" t="s">
        <v>0</v>
      </c>
      <c r="C65" s="39">
        <v>43042</v>
      </c>
      <c r="D65" s="37">
        <v>1</v>
      </c>
      <c r="E65" s="40">
        <v>7.3</v>
      </c>
      <c r="F65" s="37"/>
      <c r="G65" s="37">
        <v>200</v>
      </c>
      <c r="H65" s="41">
        <f>0-205/3</f>
        <v>-68.333333333333329</v>
      </c>
      <c r="I65" s="41">
        <f>G65+H65</f>
        <v>131.66666666666669</v>
      </c>
      <c r="J65" s="37">
        <v>-40</v>
      </c>
      <c r="K65" s="41">
        <f>I65+J65</f>
        <v>91.666666666666686</v>
      </c>
      <c r="L65" s="42">
        <v>16</v>
      </c>
      <c r="M65" s="43">
        <f>K65*L65</f>
        <v>1466.666666666667</v>
      </c>
      <c r="O65" s="42">
        <f>((L65*2)+(L65-3))/3</f>
        <v>15</v>
      </c>
      <c r="P65" s="43">
        <f>O65*K65</f>
        <v>1375.0000000000002</v>
      </c>
    </row>
    <row r="66" spans="2:16" x14ac:dyDescent="0.25">
      <c r="B66" s="38" t="s">
        <v>1</v>
      </c>
      <c r="C66" s="39">
        <f>C65+1</f>
        <v>43043</v>
      </c>
      <c r="D66" s="37"/>
      <c r="E66" s="40"/>
      <c r="F66" s="37"/>
      <c r="G66" s="37">
        <v>200</v>
      </c>
      <c r="H66" s="41">
        <v>-200</v>
      </c>
      <c r="I66" s="41">
        <f t="shared" ref="I66:I67" si="26">G66+H66</f>
        <v>0</v>
      </c>
      <c r="J66" s="37"/>
      <c r="K66" s="37"/>
      <c r="L66" s="37"/>
      <c r="M66" s="44"/>
      <c r="O66" s="37"/>
      <c r="P66" s="44"/>
    </row>
    <row r="67" spans="2:16" x14ac:dyDescent="0.25">
      <c r="B67" s="38"/>
      <c r="C67" s="39"/>
      <c r="D67" s="37">
        <v>1</v>
      </c>
      <c r="E67" s="40">
        <v>7.3</v>
      </c>
      <c r="F67" s="37"/>
      <c r="G67" s="37">
        <v>200</v>
      </c>
      <c r="H67" s="41">
        <f>H65</f>
        <v>-68.333333333333329</v>
      </c>
      <c r="I67" s="41">
        <f t="shared" si="26"/>
        <v>131.66666666666669</v>
      </c>
      <c r="J67" s="37">
        <f>J65</f>
        <v>-40</v>
      </c>
      <c r="K67" s="41">
        <f>I67+J67</f>
        <v>91.666666666666686</v>
      </c>
      <c r="L67" s="42">
        <v>16</v>
      </c>
      <c r="M67" s="43">
        <f>K67*L67</f>
        <v>1466.666666666667</v>
      </c>
      <c r="O67" s="42">
        <f>((L67*2)+(L67-3))/3</f>
        <v>15</v>
      </c>
      <c r="P67" s="43">
        <f>O67*K67</f>
        <v>1375.0000000000002</v>
      </c>
    </row>
    <row r="68" spans="2:16" x14ac:dyDescent="0.25">
      <c r="B68" s="38"/>
      <c r="C68" s="37"/>
      <c r="D68" s="37"/>
      <c r="E68" s="45"/>
      <c r="F68" s="37"/>
      <c r="G68" s="37"/>
      <c r="H68" s="41"/>
      <c r="I68" s="41"/>
      <c r="J68" s="37"/>
      <c r="K68" s="37"/>
      <c r="L68" s="37"/>
      <c r="M68" s="44"/>
      <c r="O68" s="37"/>
      <c r="P68" s="44"/>
    </row>
    <row r="69" spans="2:16" x14ac:dyDescent="0.25">
      <c r="B69" s="38" t="s">
        <v>2</v>
      </c>
      <c r="C69" s="39">
        <v>43047</v>
      </c>
      <c r="D69" s="37">
        <v>1</v>
      </c>
      <c r="E69" s="40">
        <v>5.3</v>
      </c>
      <c r="F69" s="37"/>
      <c r="G69" s="37">
        <v>200</v>
      </c>
      <c r="H69" s="41">
        <f>H67</f>
        <v>-68.333333333333329</v>
      </c>
      <c r="I69" s="41">
        <f t="shared" ref="I69:I75" si="27">G69+H69</f>
        <v>131.66666666666669</v>
      </c>
      <c r="J69" s="37">
        <f>J67</f>
        <v>-40</v>
      </c>
      <c r="K69" s="41">
        <f>I69+J69</f>
        <v>91.666666666666686</v>
      </c>
      <c r="L69" s="42">
        <v>16</v>
      </c>
      <c r="M69" s="43">
        <f>K69*L69</f>
        <v>1466.666666666667</v>
      </c>
      <c r="O69" s="42">
        <f>((L69*2)+(L69-3))/3</f>
        <v>15</v>
      </c>
      <c r="P69" s="43">
        <f>O69*K69</f>
        <v>1375.0000000000002</v>
      </c>
    </row>
    <row r="70" spans="2:16" x14ac:dyDescent="0.25">
      <c r="B70" s="38"/>
      <c r="C70" s="39"/>
      <c r="D70" s="37">
        <v>1</v>
      </c>
      <c r="E70" s="46">
        <v>8.3000000000000007</v>
      </c>
      <c r="F70" s="37" t="s">
        <v>10</v>
      </c>
      <c r="G70" s="37">
        <v>200</v>
      </c>
      <c r="H70" s="37">
        <v>-200</v>
      </c>
      <c r="I70" s="37">
        <f t="shared" si="27"/>
        <v>0</v>
      </c>
      <c r="J70" s="37"/>
      <c r="K70" s="37"/>
      <c r="L70" s="37"/>
      <c r="M70" s="44"/>
      <c r="O70" s="37"/>
      <c r="P70" s="44"/>
    </row>
    <row r="71" spans="2:16" x14ac:dyDescent="0.25">
      <c r="B71" s="38" t="s">
        <v>3</v>
      </c>
      <c r="C71" s="39">
        <f>C69+1</f>
        <v>43048</v>
      </c>
      <c r="D71" s="37">
        <v>1</v>
      </c>
      <c r="E71" s="47">
        <v>7.3</v>
      </c>
      <c r="F71" s="37" t="s">
        <v>11</v>
      </c>
      <c r="G71" s="37">
        <v>200</v>
      </c>
      <c r="H71" s="37">
        <v>-100</v>
      </c>
      <c r="I71" s="37">
        <f t="shared" si="27"/>
        <v>100</v>
      </c>
      <c r="J71" s="37">
        <v>-40</v>
      </c>
      <c r="K71" s="41">
        <f>I71+J71</f>
        <v>60</v>
      </c>
      <c r="L71" s="42">
        <v>20</v>
      </c>
      <c r="M71" s="43">
        <f>K71*L71</f>
        <v>1200</v>
      </c>
      <c r="O71" s="42">
        <f t="shared" ref="O71:O75" si="28">((L71*2)+(L71-3))/3</f>
        <v>19</v>
      </c>
      <c r="P71" s="43">
        <f t="shared" ref="P71:P75" si="29">O71*K71</f>
        <v>1140</v>
      </c>
    </row>
    <row r="72" spans="2:16" x14ac:dyDescent="0.25">
      <c r="B72" s="38" t="s">
        <v>0</v>
      </c>
      <c r="C72" s="39">
        <f t="shared" ref="C72" si="30">C71+1</f>
        <v>43049</v>
      </c>
      <c r="D72" s="37">
        <v>1</v>
      </c>
      <c r="E72" s="48">
        <v>5.3</v>
      </c>
      <c r="F72" s="37"/>
      <c r="G72" s="37">
        <v>200</v>
      </c>
      <c r="H72" s="37">
        <v>-10</v>
      </c>
      <c r="I72" s="37">
        <f t="shared" si="27"/>
        <v>190</v>
      </c>
      <c r="J72" s="37">
        <f>J71</f>
        <v>-40</v>
      </c>
      <c r="K72" s="41">
        <f>I72+J72</f>
        <v>150</v>
      </c>
      <c r="L72" s="42">
        <v>22.5</v>
      </c>
      <c r="M72" s="43">
        <f>K72*L72</f>
        <v>3375</v>
      </c>
      <c r="O72" s="42">
        <f t="shared" si="28"/>
        <v>21.5</v>
      </c>
      <c r="P72" s="43">
        <f t="shared" si="29"/>
        <v>3225</v>
      </c>
    </row>
    <row r="73" spans="2:16" x14ac:dyDescent="0.25">
      <c r="B73" s="38"/>
      <c r="C73" s="39"/>
      <c r="D73" s="37">
        <v>1</v>
      </c>
      <c r="E73" s="48">
        <v>8.3000000000000007</v>
      </c>
      <c r="F73" s="37"/>
      <c r="G73" s="37">
        <v>200</v>
      </c>
      <c r="H73" s="37">
        <v>-10</v>
      </c>
      <c r="I73" s="37">
        <f t="shared" si="27"/>
        <v>190</v>
      </c>
      <c r="J73" s="37">
        <v>-40</v>
      </c>
      <c r="K73" s="41">
        <f>I73+J73</f>
        <v>150</v>
      </c>
      <c r="L73" s="42">
        <v>22.5</v>
      </c>
      <c r="M73" s="43">
        <f>K73*L73</f>
        <v>3375</v>
      </c>
      <c r="O73" s="42">
        <f t="shared" si="28"/>
        <v>21.5</v>
      </c>
      <c r="P73" s="43">
        <f t="shared" si="29"/>
        <v>3225</v>
      </c>
    </row>
    <row r="74" spans="2:16" x14ac:dyDescent="0.25">
      <c r="B74" s="38" t="s">
        <v>1</v>
      </c>
      <c r="C74" s="39">
        <f>C72+1</f>
        <v>43050</v>
      </c>
      <c r="D74" s="37">
        <v>1</v>
      </c>
      <c r="E74" s="47">
        <v>3.3</v>
      </c>
      <c r="F74" s="37"/>
      <c r="G74" s="37">
        <v>200</v>
      </c>
      <c r="H74" s="37">
        <v>-10</v>
      </c>
      <c r="I74" s="37">
        <f t="shared" si="27"/>
        <v>190</v>
      </c>
      <c r="J74" s="37">
        <f>J73</f>
        <v>-40</v>
      </c>
      <c r="K74" s="41">
        <f>I74+J74</f>
        <v>150</v>
      </c>
      <c r="L74" s="42">
        <v>20</v>
      </c>
      <c r="M74" s="43">
        <f>K74*L74</f>
        <v>3000</v>
      </c>
      <c r="O74" s="42">
        <f t="shared" si="28"/>
        <v>19</v>
      </c>
      <c r="P74" s="43">
        <f t="shared" si="29"/>
        <v>2850</v>
      </c>
    </row>
    <row r="75" spans="2:16" x14ac:dyDescent="0.25">
      <c r="B75" s="38"/>
      <c r="C75" s="39"/>
      <c r="D75" s="37">
        <v>1</v>
      </c>
      <c r="E75" s="48">
        <v>7.3</v>
      </c>
      <c r="F75" s="37"/>
      <c r="G75" s="37">
        <v>200</v>
      </c>
      <c r="H75" s="37">
        <v>-10</v>
      </c>
      <c r="I75" s="37">
        <f t="shared" si="27"/>
        <v>190</v>
      </c>
      <c r="J75" s="37">
        <f>J74</f>
        <v>-40</v>
      </c>
      <c r="K75" s="41">
        <f>I75+J75</f>
        <v>150</v>
      </c>
      <c r="L75" s="42">
        <v>22.5</v>
      </c>
      <c r="M75" s="43">
        <f>K75*L75</f>
        <v>3375</v>
      </c>
      <c r="O75" s="42">
        <f t="shared" si="28"/>
        <v>21.5</v>
      </c>
      <c r="P75" s="43">
        <f t="shared" si="29"/>
        <v>3225</v>
      </c>
    </row>
    <row r="76" spans="2:16" x14ac:dyDescent="0.25"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44"/>
      <c r="O76" s="37"/>
      <c r="P76" s="44"/>
    </row>
    <row r="77" spans="2:16" x14ac:dyDescent="0.25">
      <c r="B77" s="38" t="s">
        <v>2</v>
      </c>
      <c r="C77" s="39">
        <v>43054</v>
      </c>
      <c r="D77" s="37">
        <v>1</v>
      </c>
      <c r="E77" s="47">
        <v>5.3</v>
      </c>
      <c r="F77" s="37"/>
      <c r="G77" s="37">
        <v>200</v>
      </c>
      <c r="H77" s="37">
        <v>-10</v>
      </c>
      <c r="I77" s="37">
        <f t="shared" ref="I77:I83" si="31">G77+H77</f>
        <v>190</v>
      </c>
      <c r="J77" s="37">
        <v>-45</v>
      </c>
      <c r="K77" s="41">
        <f t="shared" ref="K77:K83" si="32">I77+J77</f>
        <v>145</v>
      </c>
      <c r="L77" s="42">
        <v>20</v>
      </c>
      <c r="M77" s="43">
        <f t="shared" ref="M77:M83" si="33">K77*L77</f>
        <v>2900</v>
      </c>
      <c r="O77" s="42">
        <f t="shared" ref="O77:O83" si="34">((L77*2)+(L77-3))/3</f>
        <v>19</v>
      </c>
      <c r="P77" s="43">
        <f t="shared" ref="P77:P83" si="35">O77*K77</f>
        <v>2755</v>
      </c>
    </row>
    <row r="78" spans="2:16" x14ac:dyDescent="0.25">
      <c r="B78" s="38"/>
      <c r="C78" s="39"/>
      <c r="D78" s="37">
        <v>1</v>
      </c>
      <c r="E78" s="47">
        <v>8.3000000000000007</v>
      </c>
      <c r="F78" s="37"/>
      <c r="G78" s="37">
        <v>200</v>
      </c>
      <c r="H78" s="37">
        <v>-10</v>
      </c>
      <c r="I78" s="37">
        <f t="shared" si="31"/>
        <v>190</v>
      </c>
      <c r="J78" s="37">
        <f t="shared" ref="J78:J81" si="36">J77</f>
        <v>-45</v>
      </c>
      <c r="K78" s="41">
        <f t="shared" si="32"/>
        <v>145</v>
      </c>
      <c r="L78" s="42">
        <v>20</v>
      </c>
      <c r="M78" s="43">
        <f t="shared" si="33"/>
        <v>2900</v>
      </c>
      <c r="O78" s="42">
        <f t="shared" si="34"/>
        <v>19</v>
      </c>
      <c r="P78" s="43">
        <f t="shared" si="35"/>
        <v>2755</v>
      </c>
    </row>
    <row r="79" spans="2:16" x14ac:dyDescent="0.25">
      <c r="B79" s="38" t="s">
        <v>3</v>
      </c>
      <c r="C79" s="39">
        <f>C77+1</f>
        <v>43055</v>
      </c>
      <c r="D79" s="37">
        <v>1</v>
      </c>
      <c r="E79" s="48">
        <v>7.3</v>
      </c>
      <c r="F79" s="37"/>
      <c r="G79" s="37">
        <v>200</v>
      </c>
      <c r="H79" s="37">
        <v>-10</v>
      </c>
      <c r="I79" s="37">
        <f t="shared" si="31"/>
        <v>190</v>
      </c>
      <c r="J79" s="37">
        <f t="shared" si="36"/>
        <v>-45</v>
      </c>
      <c r="K79" s="41">
        <f t="shared" si="32"/>
        <v>145</v>
      </c>
      <c r="L79" s="42">
        <v>22.5</v>
      </c>
      <c r="M79" s="43">
        <f t="shared" si="33"/>
        <v>3262.5</v>
      </c>
      <c r="O79" s="42">
        <f t="shared" si="34"/>
        <v>21.5</v>
      </c>
      <c r="P79" s="43">
        <f t="shared" si="35"/>
        <v>3117.5</v>
      </c>
    </row>
    <row r="80" spans="2:16" x14ac:dyDescent="0.25">
      <c r="B80" s="38" t="s">
        <v>0</v>
      </c>
      <c r="C80" s="39">
        <f t="shared" ref="C80" si="37">C79+1</f>
        <v>43056</v>
      </c>
      <c r="D80" s="37">
        <v>1</v>
      </c>
      <c r="E80" s="48">
        <v>5.3</v>
      </c>
      <c r="F80" s="37"/>
      <c r="G80" s="37"/>
      <c r="H80" s="37"/>
      <c r="I80" s="37"/>
      <c r="J80" s="37"/>
      <c r="K80" s="41"/>
      <c r="L80" s="42"/>
      <c r="M80" s="43"/>
      <c r="O80" s="42"/>
      <c r="P80" s="43"/>
    </row>
    <row r="81" spans="2:16" x14ac:dyDescent="0.25">
      <c r="B81" s="38"/>
      <c r="C81" s="39"/>
      <c r="D81" s="37"/>
      <c r="E81" s="48">
        <v>8.3000000000000007</v>
      </c>
      <c r="F81" s="37"/>
      <c r="G81" s="37">
        <v>200</v>
      </c>
      <c r="H81" s="37">
        <v>-10</v>
      </c>
      <c r="I81" s="37">
        <f t="shared" ref="I81" si="38">G81+H81</f>
        <v>190</v>
      </c>
      <c r="J81" s="37">
        <f t="shared" si="36"/>
        <v>0</v>
      </c>
      <c r="K81" s="41">
        <f t="shared" ref="K81" si="39">I81+J81</f>
        <v>190</v>
      </c>
      <c r="L81" s="42">
        <v>22.5</v>
      </c>
      <c r="M81" s="43">
        <f t="shared" ref="M81" si="40">K81*L81</f>
        <v>4275</v>
      </c>
      <c r="O81" s="42">
        <f t="shared" ref="O81" si="41">((L81*2)+(L81-3))/3</f>
        <v>21.5</v>
      </c>
      <c r="P81" s="43">
        <f t="shared" ref="P81" si="42">O81*K81</f>
        <v>4085</v>
      </c>
    </row>
    <row r="82" spans="2:16" x14ac:dyDescent="0.25">
      <c r="B82" s="38" t="s">
        <v>1</v>
      </c>
      <c r="C82" s="39">
        <f>C80+1</f>
        <v>43057</v>
      </c>
      <c r="D82" s="37">
        <v>1</v>
      </c>
      <c r="E82" s="47">
        <v>3.3</v>
      </c>
      <c r="F82" s="37"/>
      <c r="G82" s="37">
        <v>200</v>
      </c>
      <c r="H82" s="37">
        <v>-10</v>
      </c>
      <c r="I82" s="37">
        <f t="shared" si="31"/>
        <v>190</v>
      </c>
      <c r="J82" s="37">
        <v>0</v>
      </c>
      <c r="K82" s="41">
        <f t="shared" si="32"/>
        <v>190</v>
      </c>
      <c r="L82" s="42">
        <v>20</v>
      </c>
      <c r="M82" s="43">
        <f t="shared" si="33"/>
        <v>3800</v>
      </c>
      <c r="O82" s="42">
        <f t="shared" si="34"/>
        <v>19</v>
      </c>
      <c r="P82" s="43">
        <f t="shared" si="35"/>
        <v>3610</v>
      </c>
    </row>
    <row r="83" spans="2:16" x14ac:dyDescent="0.25">
      <c r="B83" s="38"/>
      <c r="C83" s="39"/>
      <c r="D83" s="37">
        <v>1</v>
      </c>
      <c r="E83" s="48">
        <v>7.3</v>
      </c>
      <c r="F83" s="37"/>
      <c r="G83" s="37">
        <v>200</v>
      </c>
      <c r="H83" s="37">
        <v>-10</v>
      </c>
      <c r="I83" s="37">
        <f t="shared" si="31"/>
        <v>190</v>
      </c>
      <c r="J83" s="37">
        <v>0</v>
      </c>
      <c r="K83" s="41">
        <f t="shared" si="32"/>
        <v>190</v>
      </c>
      <c r="L83" s="42">
        <v>22.5</v>
      </c>
      <c r="M83" s="43">
        <f t="shared" si="33"/>
        <v>4275</v>
      </c>
      <c r="O83" s="42">
        <f t="shared" si="34"/>
        <v>21.5</v>
      </c>
      <c r="P83" s="43">
        <f t="shared" si="35"/>
        <v>4085</v>
      </c>
    </row>
    <row r="84" spans="2:16" ht="15.75" thickBot="1" x14ac:dyDescent="0.3">
      <c r="B84" s="38"/>
      <c r="C84" s="37"/>
      <c r="D84" s="34">
        <f>SUM(D65:D83)</f>
        <v>15</v>
      </c>
      <c r="E84" s="37"/>
      <c r="F84" s="37"/>
      <c r="G84" s="34">
        <f>SUM(G65:G83)</f>
        <v>3200</v>
      </c>
      <c r="H84" s="34">
        <f t="shared" ref="H84:I84" si="43">SUM(H65:H83)</f>
        <v>-805</v>
      </c>
      <c r="I84" s="34">
        <f t="shared" si="43"/>
        <v>2395</v>
      </c>
      <c r="J84" s="34">
        <f>SUM(J65:J83)</f>
        <v>-455</v>
      </c>
      <c r="K84" s="34">
        <f>SUM(K65:K83)</f>
        <v>1940</v>
      </c>
      <c r="L84" s="42">
        <f>M84/K84</f>
        <v>20.689432989690722</v>
      </c>
      <c r="M84" s="49">
        <f>SUM(M65:M83)</f>
        <v>40137.5</v>
      </c>
      <c r="O84" s="59">
        <f>P84/K84</f>
        <v>19.689432989690722</v>
      </c>
      <c r="P84" s="49">
        <f>SUM(P65:P83)</f>
        <v>38197.5</v>
      </c>
    </row>
    <row r="85" spans="2:16" ht="15.75" thickTop="1" x14ac:dyDescent="0.25">
      <c r="B85" s="38"/>
      <c r="C85" s="37"/>
      <c r="D85" s="37"/>
      <c r="E85" s="37"/>
      <c r="F85" s="37"/>
      <c r="G85" s="37"/>
      <c r="H85" s="37"/>
      <c r="I85" s="37"/>
      <c r="J85" s="35">
        <f>J84/I84</f>
        <v>-0.18997912317327767</v>
      </c>
      <c r="K85" s="37"/>
      <c r="L85" s="37"/>
      <c r="M85" s="44"/>
    </row>
    <row r="86" spans="2:16" x14ac:dyDescent="0.25">
      <c r="B86" s="50"/>
      <c r="C86" s="51"/>
      <c r="D86" s="51"/>
      <c r="E86" s="51"/>
      <c r="F86" s="51"/>
      <c r="G86" s="51"/>
      <c r="H86" s="51"/>
      <c r="I86" s="51"/>
      <c r="J86" s="52">
        <f>J84/G84</f>
        <v>-0.14218749999999999</v>
      </c>
      <c r="K86" s="51"/>
      <c r="L86" s="51"/>
      <c r="M86" s="53"/>
    </row>
    <row r="87" spans="2:16" x14ac:dyDescent="0.25">
      <c r="G87" s="17"/>
      <c r="H87" s="17"/>
      <c r="I87" s="17"/>
      <c r="J87" s="17"/>
      <c r="K87" s="17"/>
      <c r="L87" s="17"/>
      <c r="M87" s="17"/>
    </row>
    <row r="88" spans="2:16" x14ac:dyDescent="0.25">
      <c r="G88" s="17"/>
      <c r="H88" s="17"/>
      <c r="I88" s="17"/>
      <c r="J88" s="17"/>
      <c r="K88" s="17"/>
      <c r="L88" s="17"/>
      <c r="M88" s="17"/>
    </row>
    <row r="89" spans="2:16" x14ac:dyDescent="0.25">
      <c r="G89" s="17"/>
      <c r="H89" s="17"/>
      <c r="I89" s="17"/>
      <c r="J89" s="17"/>
      <c r="K89" s="17"/>
      <c r="L89" s="17"/>
      <c r="M89" s="17"/>
    </row>
    <row r="90" spans="2:16" x14ac:dyDescent="0.25">
      <c r="G90" s="17"/>
      <c r="H90" s="17"/>
      <c r="I90" s="17"/>
      <c r="J90" s="17"/>
      <c r="K90" s="17"/>
      <c r="L90" s="17"/>
      <c r="M90" s="17"/>
    </row>
    <row r="91" spans="2:16" x14ac:dyDescent="0.25">
      <c r="G91" s="17"/>
      <c r="H91" s="17"/>
      <c r="I91" s="17"/>
      <c r="J91" s="17"/>
      <c r="K91" s="17"/>
      <c r="L91" s="17"/>
      <c r="M91" s="17"/>
    </row>
    <row r="92" spans="2:16" x14ac:dyDescent="0.25">
      <c r="G92" s="17"/>
      <c r="H92" s="17"/>
      <c r="I92" s="17"/>
      <c r="J92" s="17"/>
      <c r="K92" s="17"/>
      <c r="L92" s="17"/>
      <c r="M92" s="17"/>
    </row>
    <row r="93" spans="2:16" x14ac:dyDescent="0.25">
      <c r="G93" s="17"/>
      <c r="H93" s="17"/>
      <c r="I93" s="17"/>
      <c r="J93" s="17"/>
      <c r="K93" s="17"/>
      <c r="L93" s="17"/>
      <c r="M93" s="17"/>
    </row>
    <row r="94" spans="2:16" x14ac:dyDescent="0.25">
      <c r="G94" s="17"/>
      <c r="H94" s="17"/>
      <c r="I94" s="17"/>
      <c r="J94" s="17"/>
      <c r="K94" s="17"/>
      <c r="L94" s="17"/>
      <c r="M94" s="17"/>
    </row>
    <row r="95" spans="2:16" x14ac:dyDescent="0.25">
      <c r="G95" s="17"/>
      <c r="H95" s="17"/>
      <c r="I95" s="17"/>
      <c r="J95" s="17"/>
      <c r="K95" s="17"/>
      <c r="L95" s="17"/>
      <c r="M95" s="17"/>
    </row>
    <row r="96" spans="2:16" x14ac:dyDescent="0.25">
      <c r="G96" s="17"/>
      <c r="H96" s="17"/>
      <c r="I96" s="17"/>
      <c r="J96" s="17"/>
      <c r="K96" s="17"/>
      <c r="L96" s="17"/>
      <c r="M96" s="17"/>
    </row>
    <row r="97" spans="7:13" x14ac:dyDescent="0.25">
      <c r="G97" s="17"/>
      <c r="H97" s="17"/>
      <c r="I97" s="17"/>
      <c r="J97" s="17"/>
      <c r="K97" s="17"/>
      <c r="L97" s="17"/>
      <c r="M97" s="17"/>
    </row>
    <row r="98" spans="7:13" x14ac:dyDescent="0.25">
      <c r="G98" s="17"/>
      <c r="H98" s="17"/>
      <c r="I98" s="17"/>
      <c r="J98" s="17"/>
      <c r="K98" s="17"/>
      <c r="L98" s="17"/>
      <c r="M98" s="17"/>
    </row>
    <row r="99" spans="7:13" x14ac:dyDescent="0.25">
      <c r="G99" s="17"/>
      <c r="H99" s="17"/>
      <c r="I99" s="17"/>
      <c r="J99" s="17"/>
      <c r="K99" s="17"/>
      <c r="L99" s="17"/>
      <c r="M99" s="17"/>
    </row>
  </sheetData>
  <mergeCells count="7">
    <mergeCell ref="J31:J32"/>
    <mergeCell ref="H31:H32"/>
    <mergeCell ref="L32:N32"/>
    <mergeCell ref="B2:S3"/>
    <mergeCell ref="H62:H63"/>
    <mergeCell ref="J62:J63"/>
    <mergeCell ref="K62:K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9"/>
  <sheetViews>
    <sheetView workbookViewId="0">
      <selection activeCell="H24" sqref="H24"/>
    </sheetView>
  </sheetViews>
  <sheetFormatPr defaultRowHeight="15" x14ac:dyDescent="0.25"/>
  <cols>
    <col min="14" max="14" width="18.28515625" customWidth="1"/>
    <col min="19" max="19" width="10" customWidth="1"/>
  </cols>
  <sheetData>
    <row r="3" spans="2:19" x14ac:dyDescent="0.25">
      <c r="B3" s="28" t="s">
        <v>12</v>
      </c>
      <c r="C3" s="21"/>
      <c r="D3" s="21"/>
      <c r="E3" s="21"/>
      <c r="F3" s="21"/>
      <c r="G3" s="21"/>
      <c r="H3" s="21"/>
      <c r="I3" s="21"/>
      <c r="J3" s="21"/>
      <c r="K3" s="22"/>
    </row>
    <row r="4" spans="2:19" x14ac:dyDescent="0.25">
      <c r="B4" s="29"/>
      <c r="C4" s="19"/>
      <c r="D4" s="19"/>
      <c r="E4" s="19"/>
      <c r="F4" s="19"/>
      <c r="G4" s="19"/>
      <c r="H4" s="19"/>
      <c r="I4" s="19"/>
      <c r="J4" s="19"/>
      <c r="K4" s="24"/>
      <c r="N4" t="s">
        <v>13</v>
      </c>
      <c r="O4">
        <f>SUM(B12:K12)</f>
        <v>34</v>
      </c>
    </row>
    <row r="5" spans="2:19" x14ac:dyDescent="0.25">
      <c r="B5" s="23" t="s">
        <v>14</v>
      </c>
      <c r="C5" s="19" t="s">
        <v>15</v>
      </c>
      <c r="D5" s="19" t="s">
        <v>16</v>
      </c>
      <c r="E5" s="19" t="s">
        <v>17</v>
      </c>
      <c r="F5" s="19" t="s">
        <v>18</v>
      </c>
      <c r="G5" s="19" t="s">
        <v>19</v>
      </c>
      <c r="H5" s="19" t="s">
        <v>20</v>
      </c>
      <c r="I5" s="19" t="s">
        <v>26</v>
      </c>
      <c r="J5" s="19" t="s">
        <v>27</v>
      </c>
      <c r="K5" s="24" t="s">
        <v>28</v>
      </c>
      <c r="N5" t="s">
        <v>32</v>
      </c>
      <c r="O5">
        <f>B19</f>
        <v>69</v>
      </c>
    </row>
    <row r="6" spans="2:19" x14ac:dyDescent="0.25">
      <c r="B6" s="23"/>
      <c r="C6" s="19">
        <v>1</v>
      </c>
      <c r="D6" s="19">
        <v>4</v>
      </c>
      <c r="E6" s="19"/>
      <c r="F6" s="19">
        <v>2</v>
      </c>
      <c r="G6" s="19">
        <v>2</v>
      </c>
      <c r="H6" s="19"/>
      <c r="I6" s="19"/>
      <c r="J6" s="19"/>
      <c r="K6" s="24"/>
      <c r="N6" t="s">
        <v>33</v>
      </c>
      <c r="O6">
        <v>71</v>
      </c>
      <c r="S6" s="1"/>
    </row>
    <row r="7" spans="2:19" x14ac:dyDescent="0.25">
      <c r="B7" s="23"/>
      <c r="C7" s="19">
        <v>1</v>
      </c>
      <c r="D7" s="19">
        <v>4</v>
      </c>
      <c r="E7" s="19"/>
      <c r="F7" s="19">
        <v>2</v>
      </c>
      <c r="G7" s="19">
        <v>2</v>
      </c>
      <c r="H7" s="19"/>
      <c r="I7" s="19"/>
      <c r="J7" s="19"/>
      <c r="K7" s="24"/>
      <c r="N7" t="s">
        <v>34</v>
      </c>
      <c r="O7">
        <v>19</v>
      </c>
      <c r="S7" s="1"/>
    </row>
    <row r="8" spans="2:19" x14ac:dyDescent="0.25">
      <c r="B8" s="23"/>
      <c r="C8" s="19">
        <v>1</v>
      </c>
      <c r="D8" s="19">
        <v>4</v>
      </c>
      <c r="E8" s="19"/>
      <c r="F8" s="19">
        <v>2</v>
      </c>
      <c r="G8" s="19">
        <v>2</v>
      </c>
      <c r="H8" s="19"/>
      <c r="I8" s="19"/>
      <c r="J8" s="19"/>
      <c r="K8" s="24"/>
      <c r="N8" t="s">
        <v>35</v>
      </c>
      <c r="O8">
        <v>12</v>
      </c>
      <c r="S8" s="1"/>
    </row>
    <row r="9" spans="2:19" x14ac:dyDescent="0.25">
      <c r="B9" s="23"/>
      <c r="C9" s="19"/>
      <c r="D9" s="19"/>
      <c r="E9" s="19"/>
      <c r="F9" s="19"/>
      <c r="G9" s="19"/>
      <c r="H9" s="19"/>
      <c r="I9" s="19"/>
      <c r="J9" s="19"/>
      <c r="K9" s="24"/>
      <c r="N9" t="s">
        <v>36</v>
      </c>
      <c r="S9" s="1"/>
    </row>
    <row r="10" spans="2:19" x14ac:dyDescent="0.25">
      <c r="B10" s="23"/>
      <c r="C10" s="19">
        <v>1</v>
      </c>
      <c r="D10" s="19">
        <v>4</v>
      </c>
      <c r="E10" s="19"/>
      <c r="F10" s="19">
        <v>2</v>
      </c>
      <c r="G10" s="19">
        <v>2</v>
      </c>
      <c r="H10" s="19"/>
      <c r="I10" s="19"/>
      <c r="J10" s="19"/>
      <c r="K10" s="24"/>
      <c r="O10" s="32">
        <f>SUM(O4:O9)</f>
        <v>205</v>
      </c>
      <c r="S10" s="1"/>
    </row>
    <row r="11" spans="2:19" x14ac:dyDescent="0.25">
      <c r="B11" s="23"/>
      <c r="C11" s="19">
        <v>1</v>
      </c>
      <c r="D11" s="19">
        <v>4</v>
      </c>
      <c r="E11" s="19"/>
      <c r="F11" s="19">
        <v>2</v>
      </c>
      <c r="G11" s="19">
        <v>2</v>
      </c>
      <c r="H11" s="19"/>
      <c r="I11" s="19"/>
      <c r="J11" s="19"/>
      <c r="K11" s="24"/>
      <c r="S11" s="1"/>
    </row>
    <row r="12" spans="2:19" x14ac:dyDescent="0.25">
      <c r="B12" s="25">
        <v>6</v>
      </c>
      <c r="C12" s="26">
        <v>4</v>
      </c>
      <c r="D12" s="26">
        <v>4</v>
      </c>
      <c r="E12" s="26">
        <v>4</v>
      </c>
      <c r="F12" s="26">
        <v>2</v>
      </c>
      <c r="G12" s="26">
        <v>2</v>
      </c>
      <c r="H12" s="26">
        <v>2</v>
      </c>
      <c r="I12" s="26">
        <v>6</v>
      </c>
      <c r="J12" s="26">
        <v>2</v>
      </c>
      <c r="K12" s="27">
        <v>2</v>
      </c>
      <c r="N12" t="s">
        <v>11</v>
      </c>
      <c r="O12" s="32">
        <v>60</v>
      </c>
      <c r="S12" s="1"/>
    </row>
    <row r="14" spans="2:19" x14ac:dyDescent="0.25">
      <c r="N14" t="s">
        <v>37</v>
      </c>
      <c r="O14" s="32"/>
    </row>
    <row r="16" spans="2:19" ht="15.75" thickBot="1" x14ac:dyDescent="0.3">
      <c r="B16" s="20"/>
      <c r="C16" s="21" t="s">
        <v>21</v>
      </c>
      <c r="D16" s="21" t="s">
        <v>22</v>
      </c>
      <c r="E16" s="21" t="s">
        <v>24</v>
      </c>
      <c r="F16" s="22" t="s">
        <v>25</v>
      </c>
      <c r="N16" t="s">
        <v>38</v>
      </c>
      <c r="O16" s="8">
        <f>O14+O12+O10</f>
        <v>265</v>
      </c>
    </row>
    <row r="17" spans="2:6" ht="15.75" thickTop="1" x14ac:dyDescent="0.25">
      <c r="B17" s="23"/>
      <c r="C17" s="19" t="s">
        <v>23</v>
      </c>
      <c r="D17" s="19" t="s">
        <v>23</v>
      </c>
      <c r="E17" s="19" t="s">
        <v>23</v>
      </c>
      <c r="F17" s="24" t="s">
        <v>23</v>
      </c>
    </row>
    <row r="18" spans="2:6" x14ac:dyDescent="0.25">
      <c r="B18" s="23"/>
      <c r="C18" s="19"/>
      <c r="D18" s="19"/>
      <c r="E18" s="19"/>
      <c r="F18" s="24"/>
    </row>
    <row r="19" spans="2:6" x14ac:dyDescent="0.25">
      <c r="B19" s="25">
        <f>SUM(C19:F19)</f>
        <v>69</v>
      </c>
      <c r="C19" s="26">
        <v>25</v>
      </c>
      <c r="D19" s="26">
        <v>9</v>
      </c>
      <c r="E19" s="26">
        <v>10</v>
      </c>
      <c r="F19" s="27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391C8A3-01AB-4CF5-B0F1-8BF53E292E6A}"/>
</file>

<file path=customXml/itemProps2.xml><?xml version="1.0" encoding="utf-8"?>
<ds:datastoreItem xmlns:ds="http://schemas.openxmlformats.org/officeDocument/2006/customXml" ds:itemID="{6DBD53A1-CD73-4C8D-BE63-6103FD958B1F}"/>
</file>

<file path=customXml/itemProps3.xml><?xml version="1.0" encoding="utf-8"?>
<ds:datastoreItem xmlns:ds="http://schemas.openxmlformats.org/officeDocument/2006/customXml" ds:itemID="{F700584E-1798-41FD-B60A-4BC01F4D9C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Jones</dc:creator>
  <cp:lastModifiedBy>Elizabeth Jones</cp:lastModifiedBy>
  <cp:lastPrinted>2017-08-22T14:29:28Z</cp:lastPrinted>
  <dcterms:created xsi:type="dcterms:W3CDTF">2017-08-15T17:46:34Z</dcterms:created>
  <dcterms:modified xsi:type="dcterms:W3CDTF">2017-08-24T13:59:07Z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