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0" windowWidth="14685" windowHeight="128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409" i="1" l="1"/>
  <c r="L357" i="1"/>
  <c r="L281" i="1"/>
  <c r="L280" i="1"/>
  <c r="C150" i="1"/>
  <c r="J146" i="1"/>
  <c r="L226" i="1" l="1"/>
  <c r="L345" i="1"/>
  <c r="L343" i="1"/>
  <c r="L232" i="1"/>
  <c r="L201" i="1"/>
  <c r="C177" i="1"/>
  <c r="C176" i="1"/>
  <c r="C171" i="1"/>
  <c r="H139" i="1"/>
  <c r="F5" i="1"/>
  <c r="L237" i="1" l="1"/>
  <c r="L182" i="1"/>
  <c r="C168" i="1" l="1"/>
  <c r="D171" i="1"/>
  <c r="F24" i="1" l="1"/>
  <c r="L36" i="1" s="1"/>
  <c r="L197" i="1" l="1"/>
  <c r="L378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L192" i="1"/>
  <c r="L173" i="1"/>
  <c r="F167" i="1"/>
  <c r="I174" i="1"/>
  <c r="D174" i="1"/>
  <c r="J168" i="1"/>
  <c r="I165" i="1"/>
  <c r="D165" i="1"/>
  <c r="I137" i="1"/>
  <c r="D137" i="1"/>
  <c r="H177" i="1"/>
  <c r="J177" i="1" s="1"/>
  <c r="H176" i="1"/>
  <c r="H171" i="1"/>
  <c r="K171" i="1" s="1"/>
  <c r="H168" i="1"/>
  <c r="H167" i="1"/>
  <c r="J167" i="1" s="1"/>
  <c r="H162" i="1"/>
  <c r="H161" i="1"/>
  <c r="H160" i="1"/>
  <c r="K160" i="1" s="1"/>
  <c r="F171" i="1"/>
  <c r="D162" i="1"/>
  <c r="D161" i="1"/>
  <c r="D160" i="1"/>
  <c r="G160" i="1" s="1"/>
  <c r="I147" i="1"/>
  <c r="I146" i="1"/>
  <c r="H147" i="1"/>
  <c r="H146" i="1"/>
  <c r="K143" i="1"/>
  <c r="H142" i="1"/>
  <c r="K142" i="1" s="1"/>
  <c r="K141" i="1"/>
  <c r="H140" i="1"/>
  <c r="K140" i="1" s="1"/>
  <c r="K139" i="1"/>
  <c r="H134" i="1"/>
  <c r="K134" i="1" s="1"/>
  <c r="H133" i="1"/>
  <c r="K133" i="1" s="1"/>
  <c r="H132" i="1"/>
  <c r="K132" i="1" s="1"/>
  <c r="I121" i="1"/>
  <c r="G121" i="1"/>
  <c r="F147" i="1"/>
  <c r="F146" i="1"/>
  <c r="D143" i="1"/>
  <c r="G143" i="1" s="1"/>
  <c r="G142" i="1"/>
  <c r="G141" i="1"/>
  <c r="G140" i="1"/>
  <c r="G139" i="1"/>
  <c r="D134" i="1"/>
  <c r="G134" i="1" s="1"/>
  <c r="D133" i="1"/>
  <c r="G133" i="1" s="1"/>
  <c r="D132" i="1"/>
  <c r="G132" i="1" s="1"/>
  <c r="K150" i="1"/>
  <c r="G171" i="1" l="1"/>
  <c r="F174" i="1"/>
  <c r="G150" i="1"/>
  <c r="L150" i="1" s="1"/>
  <c r="F172" i="1"/>
  <c r="J171" i="1"/>
  <c r="F175" i="1"/>
  <c r="L167" i="1"/>
  <c r="L146" i="1"/>
  <c r="J147" i="1"/>
  <c r="L147" i="1" s="1"/>
  <c r="L404" i="1"/>
  <c r="L401" i="1"/>
  <c r="L387" i="1"/>
  <c r="L330" i="1"/>
  <c r="L320" i="1"/>
  <c r="L317" i="1"/>
  <c r="L314" i="1"/>
  <c r="L311" i="1"/>
  <c r="L308" i="1"/>
  <c r="L305" i="1"/>
  <c r="L302" i="1"/>
  <c r="L292" i="1"/>
  <c r="L289" i="1"/>
  <c r="L277" i="1"/>
  <c r="L274" i="1"/>
  <c r="L271" i="1"/>
  <c r="L268" i="1"/>
  <c r="L265" i="1"/>
  <c r="L262" i="1"/>
  <c r="L259" i="1"/>
  <c r="L247" i="1"/>
  <c r="L244" i="1"/>
  <c r="L241" i="1"/>
  <c r="F160" i="1"/>
  <c r="J161" i="1"/>
  <c r="J162" i="1"/>
  <c r="I160" i="1"/>
  <c r="J160" i="1" s="1"/>
  <c r="G161" i="1"/>
  <c r="G162" i="1"/>
  <c r="F162" i="1"/>
  <c r="F161" i="1"/>
  <c r="F168" i="1"/>
  <c r="L168" i="1" s="1"/>
  <c r="F176" i="1"/>
  <c r="F177" i="1"/>
  <c r="L177" i="1" s="1"/>
  <c r="I132" i="1"/>
  <c r="J132" i="1" s="1"/>
  <c r="J127" i="1"/>
  <c r="H127" i="1"/>
  <c r="L124" i="1"/>
  <c r="E121" i="1"/>
  <c r="L121" i="1" s="1"/>
  <c r="L100" i="1"/>
  <c r="L93" i="1"/>
  <c r="L90" i="1"/>
  <c r="L87" i="1"/>
  <c r="L84" i="1"/>
  <c r="L81" i="1"/>
  <c r="L78" i="1"/>
  <c r="L70" i="1"/>
  <c r="L67" i="1"/>
  <c r="L64" i="1"/>
  <c r="L61" i="1"/>
  <c r="L58" i="1"/>
  <c r="L55" i="1"/>
  <c r="L52" i="1"/>
  <c r="L49" i="1"/>
  <c r="L46" i="1"/>
  <c r="L43" i="1"/>
  <c r="L40" i="1"/>
  <c r="L37" i="1"/>
  <c r="L34" i="1"/>
  <c r="L31" i="1"/>
  <c r="L171" i="1" l="1"/>
  <c r="L160" i="1"/>
  <c r="L406" i="1"/>
  <c r="F21" i="1" s="1"/>
  <c r="J166" i="1"/>
  <c r="J163" i="1"/>
  <c r="J165" i="1"/>
  <c r="J174" i="1"/>
  <c r="J175" i="1"/>
  <c r="J172" i="1"/>
  <c r="L172" i="1" s="1"/>
  <c r="F178" i="1"/>
  <c r="L72" i="1"/>
  <c r="F8" i="1" s="1"/>
  <c r="F166" i="1"/>
  <c r="F165" i="1"/>
  <c r="F163" i="1"/>
  <c r="L294" i="1"/>
  <c r="F15" i="1" s="1"/>
  <c r="L127" i="1"/>
  <c r="F132" i="1"/>
  <c r="L132" i="1" s="1"/>
  <c r="L95" i="1"/>
  <c r="F9" i="1" s="1"/>
  <c r="L163" i="1" l="1"/>
  <c r="L165" i="1"/>
  <c r="L166" i="1"/>
  <c r="L164" i="1"/>
  <c r="F169" i="1"/>
  <c r="F179" i="1" s="1"/>
  <c r="L149" i="1"/>
  <c r="I133" i="1"/>
  <c r="I134" i="1"/>
  <c r="I139" i="1"/>
  <c r="I140" i="1"/>
  <c r="I141" i="1"/>
  <c r="I142" i="1"/>
  <c r="I143" i="1"/>
  <c r="I144" i="1"/>
  <c r="I145" i="1"/>
  <c r="I149" i="1"/>
  <c r="F149" i="1"/>
  <c r="G145" i="1"/>
  <c r="G144" i="1"/>
  <c r="F143" i="1"/>
  <c r="F141" i="1"/>
  <c r="F139" i="1"/>
  <c r="F134" i="1"/>
  <c r="J145" i="1" l="1"/>
  <c r="J133" i="1"/>
  <c r="J142" i="1"/>
  <c r="F133" i="1"/>
  <c r="G152" i="1"/>
  <c r="J139" i="1"/>
  <c r="L139" i="1" s="1"/>
  <c r="J134" i="1"/>
  <c r="L134" i="1" s="1"/>
  <c r="J140" i="1"/>
  <c r="J144" i="1"/>
  <c r="J149" i="1"/>
  <c r="F145" i="1"/>
  <c r="J143" i="1"/>
  <c r="L143" i="1" s="1"/>
  <c r="K144" i="1"/>
  <c r="K145" i="1"/>
  <c r="L145" i="1" s="1"/>
  <c r="F144" i="1"/>
  <c r="F140" i="1"/>
  <c r="F148" i="1" s="1"/>
  <c r="J141" i="1"/>
  <c r="L141" i="1" s="1"/>
  <c r="F142" i="1"/>
  <c r="L140" i="1" l="1"/>
  <c r="F138" i="1"/>
  <c r="F137" i="1"/>
  <c r="J137" i="1"/>
  <c r="J138" i="1"/>
  <c r="L133" i="1"/>
  <c r="F135" i="1"/>
  <c r="J135" i="1"/>
  <c r="J148" i="1"/>
  <c r="L142" i="1"/>
  <c r="L144" i="1"/>
  <c r="K152" i="1"/>
  <c r="J152" i="1" l="1"/>
  <c r="L135" i="1"/>
  <c r="F152" i="1"/>
  <c r="L138" i="1"/>
  <c r="L148" i="1"/>
  <c r="L137" i="1"/>
  <c r="L393" i="1"/>
  <c r="L390" i="1"/>
  <c r="L381" i="1"/>
  <c r="L374" i="1"/>
  <c r="L371" i="1"/>
  <c r="L368" i="1"/>
  <c r="L361" i="1"/>
  <c r="L358" i="1"/>
  <c r="L355" i="1"/>
  <c r="L352" i="1"/>
  <c r="L349" i="1"/>
  <c r="L340" i="1"/>
  <c r="L333" i="1"/>
  <c r="L327" i="1"/>
  <c r="L337" i="1"/>
  <c r="L299" i="1"/>
  <c r="L322" i="1" s="1"/>
  <c r="F16" i="1" s="1"/>
  <c r="L282" i="1"/>
  <c r="L204" i="1"/>
  <c r="M152" i="1" l="1"/>
  <c r="L383" i="1"/>
  <c r="F19" i="1" s="1"/>
  <c r="L152" i="1"/>
  <c r="L395" i="1"/>
  <c r="F20" i="1" s="1"/>
  <c r="L363" i="1"/>
  <c r="F18" i="1" s="1"/>
  <c r="F17" i="1"/>
  <c r="L206" i="1"/>
  <c r="F12" i="1" s="1"/>
  <c r="L154" i="1" l="1"/>
  <c r="F10" i="1" s="1"/>
  <c r="L256" i="1"/>
  <c r="L284" i="1" s="1"/>
  <c r="F14" i="1" s="1"/>
  <c r="L238" i="1"/>
  <c r="L227" i="1"/>
  <c r="L222" i="1"/>
  <c r="L217" i="1"/>
  <c r="L249" i="1" l="1"/>
  <c r="F13" i="1" s="1"/>
  <c r="J176" i="1"/>
  <c r="K162" i="1"/>
  <c r="K161" i="1"/>
  <c r="L176" i="1" l="1"/>
  <c r="J178" i="1"/>
  <c r="L174" i="1"/>
  <c r="L175" i="1"/>
  <c r="L162" i="1"/>
  <c r="L169" i="1" s="1"/>
  <c r="K169" i="1"/>
  <c r="G178" i="1"/>
  <c r="K178" i="1"/>
  <c r="J169" i="1"/>
  <c r="K179" i="1" l="1"/>
  <c r="J179" i="1"/>
  <c r="L178" i="1"/>
  <c r="G169" i="1"/>
  <c r="G179" i="1" s="1"/>
  <c r="L187" i="1" l="1"/>
  <c r="F11" i="1" s="1"/>
  <c r="F22" i="1" s="1"/>
  <c r="F26" i="1" s="1"/>
  <c r="L179" i="1"/>
  <c r="L411" i="1" s="1"/>
</calcChain>
</file>

<file path=xl/comments1.xml><?xml version="1.0" encoding="utf-8"?>
<comments xmlns="http://schemas.openxmlformats.org/spreadsheetml/2006/main">
  <authors>
    <author>Alvisl</author>
  </authors>
  <commentList>
    <comment ref="D159" author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Includes tech </t>
        </r>
      </text>
    </comment>
  </commentList>
</comments>
</file>

<file path=xl/sharedStrings.xml><?xml version="1.0" encoding="utf-8"?>
<sst xmlns="http://schemas.openxmlformats.org/spreadsheetml/2006/main" count="387" uniqueCount="288">
  <si>
    <t>Rehearsals</t>
  </si>
  <si>
    <t>Running</t>
  </si>
  <si>
    <t>Number Artists</t>
  </si>
  <si>
    <t>Number Weeks</t>
  </si>
  <si>
    <t>Weeks</t>
  </si>
  <si>
    <t>Actors</t>
  </si>
  <si>
    <t>Understudies</t>
  </si>
  <si>
    <t>Dance Captain</t>
  </si>
  <si>
    <t>Company Overtime</t>
  </si>
  <si>
    <t>Company Holiday Pay</t>
  </si>
  <si>
    <t>Company NI</t>
  </si>
  <si>
    <t>Company Medical Costs</t>
  </si>
  <si>
    <t>Company Travel/Misc</t>
  </si>
  <si>
    <t>Musicians</t>
  </si>
  <si>
    <t>Musicians Overtime</t>
  </si>
  <si>
    <t>Musicians Holiday Pay</t>
  </si>
  <si>
    <t>Musicians NI</t>
  </si>
  <si>
    <t>Musicians Travel</t>
  </si>
  <si>
    <t>Musicians Porterage</t>
  </si>
  <si>
    <t>Total Musicians Costs</t>
  </si>
  <si>
    <t>Stage Manager</t>
  </si>
  <si>
    <t>Stage Management Overtime</t>
  </si>
  <si>
    <t>Stage Management NI</t>
  </si>
  <si>
    <t>Sound Production</t>
  </si>
  <si>
    <t>Sound No 1</t>
  </si>
  <si>
    <t>Producer Costs</t>
  </si>
  <si>
    <t xml:space="preserve">Sub code </t>
  </si>
  <si>
    <t>Details</t>
  </si>
  <si>
    <t xml:space="preserve">TOTAL </t>
  </si>
  <si>
    <t xml:space="preserve">Total Run </t>
  </si>
  <si>
    <t xml:space="preserve">Lead Creatives </t>
  </si>
  <si>
    <t xml:space="preserve">Consultant Costs </t>
  </si>
  <si>
    <t xml:space="preserve">Casting Director </t>
  </si>
  <si>
    <t xml:space="preserve">Director </t>
  </si>
  <si>
    <t xml:space="preserve">Fight Director </t>
  </si>
  <si>
    <t xml:space="preserve">Lighting Designer </t>
  </si>
  <si>
    <t xml:space="preserve">Sound Designer </t>
  </si>
  <si>
    <t xml:space="preserve">Music Supervisor </t>
  </si>
  <si>
    <t xml:space="preserve">Musical Director </t>
  </si>
  <si>
    <t xml:space="preserve">Voice </t>
  </si>
  <si>
    <t>Fee</t>
  </si>
  <si>
    <t xml:space="preserve">Actual </t>
  </si>
  <si>
    <t xml:space="preserve">Travel </t>
  </si>
  <si>
    <t xml:space="preserve">Expenses </t>
  </si>
  <si>
    <t>Sub code</t>
  </si>
  <si>
    <t xml:space="preserve">ZK103 - CREATIVE TEAM, PRODUCTION TEAM &amp; CONSULTANTS </t>
  </si>
  <si>
    <t xml:space="preserve">ZK104 - PERFORMERS AND MUSICIANS </t>
  </si>
  <si>
    <t xml:space="preserve">TSM Materials </t>
  </si>
  <si>
    <t xml:space="preserve">Fit-Up </t>
  </si>
  <si>
    <t xml:space="preserve">Get-Out </t>
  </si>
  <si>
    <t xml:space="preserve">to cover weekly changeovers </t>
  </si>
  <si>
    <t xml:space="preserve">Transport costs </t>
  </si>
  <si>
    <t xml:space="preserve">Costume &amp; Wigs </t>
  </si>
  <si>
    <t xml:space="preserve">Wardrobe Materials </t>
  </si>
  <si>
    <t xml:space="preserve">Costume - running &amp; hires </t>
  </si>
  <si>
    <t xml:space="preserve">Materials </t>
  </si>
  <si>
    <t xml:space="preserve">Props - running &amp; hires </t>
  </si>
  <si>
    <t xml:space="preserve">Build materials </t>
  </si>
  <si>
    <t xml:space="preserve">Build Materials </t>
  </si>
  <si>
    <t xml:space="preserve">Sound running &amp; hires </t>
  </si>
  <si>
    <t xml:space="preserve">Rigging </t>
  </si>
  <si>
    <t xml:space="preserve">Power &amp; Generators </t>
  </si>
  <si>
    <t xml:space="preserve">Pyrotechnics </t>
  </si>
  <si>
    <t xml:space="preserve">Production </t>
  </si>
  <si>
    <t>Venue</t>
  </si>
  <si>
    <t xml:space="preserve">Artform </t>
  </si>
  <si>
    <t>Site Specific</t>
  </si>
  <si>
    <t xml:space="preserve">ZK101 - COMMISSIONING &amp; FEES </t>
  </si>
  <si>
    <t xml:space="preserve">ZK102 - DEVELOPMENT &amp; R&amp;D </t>
  </si>
  <si>
    <t xml:space="preserve">ZK107 - VENUE &amp; LOGISTICS </t>
  </si>
  <si>
    <t xml:space="preserve">Audition costs </t>
  </si>
  <si>
    <t xml:space="preserve">Rehearsal venue </t>
  </si>
  <si>
    <t>Venue fees</t>
  </si>
  <si>
    <t xml:space="preserve">Venue costs </t>
  </si>
  <si>
    <t xml:space="preserve">Comms Equipment </t>
  </si>
  <si>
    <t xml:space="preserve">Production Transport </t>
  </si>
  <si>
    <t>Temporary Buildings</t>
  </si>
  <si>
    <t>Temporary Structures</t>
  </si>
  <si>
    <t xml:space="preserve">Policing, Safety &amp; Medical </t>
  </si>
  <si>
    <t>Cleaning &amp; Waste</t>
  </si>
  <si>
    <t xml:space="preserve">Plant Hire </t>
  </si>
  <si>
    <t xml:space="preserve">ZK105 - REHEARSAL COSTS </t>
  </si>
  <si>
    <t xml:space="preserve">ZK106 - TECHNICAL &amp; PRODUCTION </t>
  </si>
  <si>
    <t xml:space="preserve">TOTAL CREATIVE TEAM, PRODUCTION &amp; CONSULTANTS </t>
  </si>
  <si>
    <t>ZK108 - PROGRAMME LEGAL &amp; DOCUMENTATION</t>
  </si>
  <si>
    <t>ZK109 - PROGRAMME MARKETING, DIGITAL &amp; COMMS</t>
  </si>
  <si>
    <t>ZK114 - ADMIN &amp; MISC</t>
  </si>
  <si>
    <t xml:space="preserve">ZK113 - RUNNING COSTS </t>
  </si>
  <si>
    <t xml:space="preserve">ZK112 - ARTIST &amp; GUEST LIAISON </t>
  </si>
  <si>
    <t xml:space="preserve">ZK111 - PROGRAMME VOLUNTEERING </t>
  </si>
  <si>
    <t xml:space="preserve">ZK110 - PROGRAMME EDUCATION &amp; COMMUNITY ENGAGEMENT </t>
  </si>
  <si>
    <t xml:space="preserve">SUB TOTAL </t>
  </si>
  <si>
    <t>SUB TOTAL</t>
  </si>
  <si>
    <t xml:space="preserve">TOTAL VENUE &amp; LOGISTICS </t>
  </si>
  <si>
    <t xml:space="preserve">TOTAL COSTS OF THE PRODUCTION </t>
  </si>
  <si>
    <t>Rehearsal set-up costs</t>
  </si>
  <si>
    <t xml:space="preserve">Scripts &amp; Photocopying </t>
  </si>
  <si>
    <t xml:space="preserve">Rehearsal running costs </t>
  </si>
  <si>
    <t xml:space="preserve">Rehearsal costs </t>
  </si>
  <si>
    <t xml:space="preserve">Volunteer Cast Costs </t>
  </si>
  <si>
    <t xml:space="preserve">TOTAL REHEARSAL COSTS </t>
  </si>
  <si>
    <t xml:space="preserve">Site Prep &amp; Security </t>
  </si>
  <si>
    <t xml:space="preserve">Legal </t>
  </si>
  <si>
    <t xml:space="preserve">Documentation </t>
  </si>
  <si>
    <t xml:space="preserve">Branding &amp; Design </t>
  </si>
  <si>
    <t xml:space="preserve">Marketing costs </t>
  </si>
  <si>
    <t xml:space="preserve">Distribution Costs </t>
  </si>
  <si>
    <t>Print Costs</t>
  </si>
  <si>
    <t xml:space="preserve">Photography </t>
  </si>
  <si>
    <t xml:space="preserve">Filming </t>
  </si>
  <si>
    <t>Digital Content Creation</t>
  </si>
  <si>
    <t xml:space="preserve">Web Development </t>
  </si>
  <si>
    <t xml:space="preserve">Evaluation &amp; Research </t>
  </si>
  <si>
    <t xml:space="preserve">TOTAL PROGRAMME MARKETING, DIGITAL &amp; COMMS </t>
  </si>
  <si>
    <t xml:space="preserve">Engagement Events </t>
  </si>
  <si>
    <t>Education resources</t>
  </si>
  <si>
    <t xml:space="preserve">School Activity </t>
  </si>
  <si>
    <t>Public Programming</t>
  </si>
  <si>
    <t>Access Initiatives</t>
  </si>
  <si>
    <t xml:space="preserve">Interpreted Performances </t>
  </si>
  <si>
    <t>Participation Workshops</t>
  </si>
  <si>
    <t xml:space="preserve">SUB TOTALS </t>
  </si>
  <si>
    <t xml:space="preserve">TOTAL PROGRAMME, EDUCATION &amp; COMMUNITY </t>
  </si>
  <si>
    <t xml:space="preserve">PPE </t>
  </si>
  <si>
    <t xml:space="preserve">External Training </t>
  </si>
  <si>
    <t xml:space="preserve">Volunteer Co-ordinator </t>
  </si>
  <si>
    <t>DBS Checks</t>
  </si>
  <si>
    <t xml:space="preserve">TOTAL PROGRAMME VOLUNTEERING </t>
  </si>
  <si>
    <t xml:space="preserve">Accreditation </t>
  </si>
  <si>
    <t xml:space="preserve">HLT Costs </t>
  </si>
  <si>
    <t xml:space="preserve">VIP Guests </t>
  </si>
  <si>
    <t xml:space="preserve">Catering </t>
  </si>
  <si>
    <t xml:space="preserve">Media Guests </t>
  </si>
  <si>
    <t xml:space="preserve">TOTAL ARTIST &amp; GUEST LIAISON </t>
  </si>
  <si>
    <t>Venue Extension Running Costs</t>
  </si>
  <si>
    <t xml:space="preserve">Weekly Extension Wages Costs </t>
  </si>
  <si>
    <t xml:space="preserve">Weekly Extension Running Costs </t>
  </si>
  <si>
    <t xml:space="preserve">TOTAL RUNNING COSTS </t>
  </si>
  <si>
    <t xml:space="preserve">Admin Costs </t>
  </si>
  <si>
    <t xml:space="preserve">Equipment &amp; Tools </t>
  </si>
  <si>
    <t>TOTAL ADMIN &amp; MISC</t>
  </si>
  <si>
    <t>Assistant Creatives</t>
  </si>
  <si>
    <t>Creative Team Expenses</t>
  </si>
  <si>
    <t>Production Team Expenses</t>
  </si>
  <si>
    <t xml:space="preserve">Production Manager </t>
  </si>
  <si>
    <t>Deputy Stage Manager</t>
  </si>
  <si>
    <t>Assistant Stage Manager</t>
  </si>
  <si>
    <t>Stage Management Holiday</t>
  </si>
  <si>
    <t xml:space="preserve">Wigs Supervisor </t>
  </si>
  <si>
    <t>Tech Staff Overtime</t>
  </si>
  <si>
    <t>Tech Staff NI</t>
  </si>
  <si>
    <t xml:space="preserve">Running Weeks </t>
  </si>
  <si>
    <t xml:space="preserve">Subs </t>
  </si>
  <si>
    <t xml:space="preserve"> Weekly Salary</t>
  </si>
  <si>
    <t>Total Salary</t>
  </si>
  <si>
    <t xml:space="preserve">Weekly Salary </t>
  </si>
  <si>
    <t xml:space="preserve">Total salary </t>
  </si>
  <si>
    <t>Visual art commissioning &amp; fees</t>
  </si>
  <si>
    <t>Music commissioning &amp; fees</t>
  </si>
  <si>
    <t>Drama commissioning &amp; fees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</si>
  <si>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</si>
  <si>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</si>
  <si>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</si>
  <si>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</si>
  <si>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</si>
  <si>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</si>
  <si>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</si>
  <si>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</si>
  <si>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</si>
  <si>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</si>
  <si>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 xml:space="preserve">Grants </t>
  </si>
  <si>
    <t xml:space="preserve">TOTAL COMMISSIONING &amp; FEES </t>
  </si>
  <si>
    <t>R&amp;D Fees</t>
  </si>
  <si>
    <t xml:space="preserve">R&amp;D Travel </t>
  </si>
  <si>
    <t>R&amp;D Professional Fees</t>
  </si>
  <si>
    <t xml:space="preserve">R&amp;D Hotels &amp; accommodation </t>
  </si>
  <si>
    <t xml:space="preserve">R&amp;D meeting &amp; workshop costs </t>
  </si>
  <si>
    <t xml:space="preserve">Subsistence </t>
  </si>
  <si>
    <t xml:space="preserve">TOTAL DEVELOPMENT &amp; R&amp;D </t>
  </si>
  <si>
    <t>Performer Fees</t>
  </si>
  <si>
    <t>Performer Expenses</t>
  </si>
  <si>
    <t xml:space="preserve">TOTAL PERFORMERS &amp; MUSICIANS </t>
  </si>
  <si>
    <t xml:space="preserve">Total Salary </t>
  </si>
  <si>
    <t>Weekly Salary</t>
  </si>
  <si>
    <t xml:space="preserve"> </t>
  </si>
  <si>
    <t xml:space="preserve">TOTAL TECHNICAL &amp; PRODUCTION </t>
  </si>
  <si>
    <t xml:space="preserve">TOTAL PROGRAMME LEGAL &amp; DOCUMENTATION </t>
  </si>
  <si>
    <t xml:space="preserve">NI not applicable </t>
  </si>
  <si>
    <t>Reh weeks  (inc Tech)</t>
  </si>
  <si>
    <t>Names</t>
  </si>
  <si>
    <t>Production Team Travel</t>
  </si>
  <si>
    <t>FOH Fireman / First Aid</t>
  </si>
  <si>
    <t xml:space="preserve">FOH Attendants / Security </t>
  </si>
  <si>
    <t>per running week</t>
  </si>
  <si>
    <t>tech week plus per running week</t>
  </si>
  <si>
    <t xml:space="preserve">Audio &amp; Comms </t>
  </si>
  <si>
    <t>Technical Stage</t>
  </si>
  <si>
    <t>Venue Preparation</t>
  </si>
  <si>
    <t xml:space="preserve">Subs &amp; Travel </t>
  </si>
  <si>
    <t>TOTALS</t>
  </si>
  <si>
    <t>Subsistence</t>
  </si>
  <si>
    <t>Number of Production</t>
  </si>
  <si>
    <t xml:space="preserve">Production Team </t>
  </si>
  <si>
    <t>Stage Management Pensions</t>
  </si>
  <si>
    <t>Company Pensions</t>
  </si>
  <si>
    <t>Musicians Pensions</t>
  </si>
  <si>
    <t>Totals Company Costs</t>
  </si>
  <si>
    <t>£50 per perf</t>
  </si>
  <si>
    <t>Lighting &amp; AV</t>
  </si>
  <si>
    <t>Insurance</t>
  </si>
  <si>
    <t>SUMMARY</t>
  </si>
  <si>
    <t>DEPARTMENT</t>
  </si>
  <si>
    <t>TOTAL</t>
  </si>
  <si>
    <t>dressing rooms, box office, company office, wifi etc</t>
  </si>
  <si>
    <t>LX &amp; AV running &amp; hires</t>
  </si>
  <si>
    <t>Press Night</t>
  </si>
  <si>
    <t>Green Room Facilities</t>
  </si>
  <si>
    <t>Music Copying &amp; Orchestration costs</t>
  </si>
  <si>
    <t>Royalty of Net Box Office</t>
  </si>
  <si>
    <t xml:space="preserve">No of Perfs </t>
  </si>
  <si>
    <t>Full Band for 2 wks reh plus tech</t>
  </si>
  <si>
    <t xml:space="preserve">Net Box Office </t>
  </si>
  <si>
    <t>Hull 2017 Budget</t>
  </si>
  <si>
    <t>Balance</t>
  </si>
  <si>
    <t>Set &amp; Props</t>
  </si>
  <si>
    <t>6 @ £50 per perf</t>
  </si>
  <si>
    <t>inc image generation</t>
  </si>
  <si>
    <t>av net per perf</t>
  </si>
  <si>
    <t xml:space="preserve">Costume Supervisor </t>
  </si>
  <si>
    <t xml:space="preserve">Wardrobe Maintenance / Dresser </t>
  </si>
  <si>
    <t xml:space="preserve">Including Sunday payments </t>
  </si>
  <si>
    <t xml:space="preserve">Performers Salaries </t>
  </si>
  <si>
    <t xml:space="preserve">Includes running physical </t>
  </si>
  <si>
    <t>Inclusive instrument hire</t>
  </si>
  <si>
    <t xml:space="preserve">Crew / Instrument tech </t>
  </si>
  <si>
    <t xml:space="preserve">Instrument maintenance </t>
  </si>
  <si>
    <t xml:space="preserve">Ballad of Big Lil </t>
  </si>
  <si>
    <t xml:space="preserve">TBC </t>
  </si>
  <si>
    <t xml:space="preserve">Assuming the same as R2V </t>
  </si>
  <si>
    <t xml:space="preserve">Assumes HD &amp; LA travel. All other costs in kind from MRE </t>
  </si>
  <si>
    <t>MP</t>
  </si>
  <si>
    <t xml:space="preserve">Writer </t>
  </si>
  <si>
    <t xml:space="preserve">Composer </t>
  </si>
  <si>
    <t>AM</t>
  </si>
  <si>
    <t>SF</t>
  </si>
  <si>
    <t xml:space="preserve">Assistant Director Community </t>
  </si>
  <si>
    <t>Costume Supervisor</t>
  </si>
  <si>
    <t xml:space="preserve"> Choreographer </t>
  </si>
  <si>
    <t xml:space="preserve">Artistic Consultant </t>
  </si>
  <si>
    <t>RC</t>
  </si>
  <si>
    <t>Dramaturg</t>
  </si>
  <si>
    <t>Prehearsal Pianist</t>
  </si>
  <si>
    <t xml:space="preserve">Left this as 3 weeks rather than 5 in original budget </t>
  </si>
  <si>
    <t xml:space="preserve">LX Production </t>
  </si>
  <si>
    <t xml:space="preserve">LX &amp; Operator </t>
  </si>
  <si>
    <t xml:space="preserve">Wardrobe Supervisor </t>
  </si>
  <si>
    <t xml:space="preserve">7 show week </t>
  </si>
  <si>
    <t xml:space="preserve">Venue insurance for found space &amp; all kit, instruments etc </t>
  </si>
  <si>
    <t>Community Cast</t>
  </si>
  <si>
    <t xml:space="preserve">Original budget </t>
  </si>
  <si>
    <t xml:space="preserve">Notes </t>
  </si>
  <si>
    <t xml:space="preserve">LA inserted expenses &amp; travel </t>
  </si>
  <si>
    <t xml:space="preserve">Set &amp; Costume  Designer </t>
  </si>
  <si>
    <t xml:space="preserve">LA reduced from £5k </t>
  </si>
  <si>
    <t>LA reduced from £5k</t>
  </si>
  <si>
    <t xml:space="preserve">LA Increased from £700 to £3k. </t>
  </si>
  <si>
    <t xml:space="preserve">LA inserted incase not all Hull actors. </t>
  </si>
  <si>
    <t xml:space="preserve">LA will AM do this? If not, it will need expenses. </t>
  </si>
  <si>
    <t xml:space="preserve">LA added travel &amp; expenses for MRE rehearsals. </t>
  </si>
  <si>
    <t>LA seems high so reduced from £5k to £4k. Scotland based so expensive T&amp;A</t>
  </si>
  <si>
    <t xml:space="preserve">LA increased to 2 people. Will we need washing separate due to hours? Likely to be lots due to community cast. </t>
  </si>
  <si>
    <t xml:space="preserve">LA increased to 2 people. Play with music. Will need radio mics, backline etc and crew person. </t>
  </si>
  <si>
    <t>Increased due to additional dresser &amp; crew</t>
  </si>
  <si>
    <t xml:space="preserve">LA included a dance captain due to movement. </t>
  </si>
  <si>
    <t xml:space="preserve">LA increased as per R2V budget </t>
  </si>
  <si>
    <t xml:space="preserve">LA increased from £500 to include rehearsal set, steel deck, PA etc. </t>
  </si>
  <si>
    <t xml:space="preserve">Increased as per CC comments on R2V budget </t>
  </si>
  <si>
    <t xml:space="preserve">LA increased by £2k to include community cast </t>
  </si>
  <si>
    <t>LA increased for additional needs of community cast</t>
  </si>
  <si>
    <t>To include radio mics, CANS</t>
  </si>
  <si>
    <t xml:space="preserve">LA increased by £250 </t>
  </si>
  <si>
    <t xml:space="preserve">LA included in venue costs? </t>
  </si>
  <si>
    <t xml:space="preserve">LA to discuss with PB. Note this is the same as R2V and that's in an existing venue. Site dressing, instructions etc. </t>
  </si>
  <si>
    <t xml:space="preserve">LA inserted as we will want an archive of the show. </t>
  </si>
  <si>
    <t xml:space="preserve">3 @ £75 per show </t>
  </si>
  <si>
    <t xml:space="preserve">LA inserted. Based on 1 FOH (including volunteering) &amp; 2 BO. This might still be too low? </t>
  </si>
  <si>
    <t xml:space="preserve">LA increased as we will need to buy kettle, cups etc. </t>
  </si>
  <si>
    <t xml:space="preserve">LA increased due to rehearsals in Manchester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</si>
</sst>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#,##0.00;\(#,##0.00\)"/>
    <numFmt numFmtId="165" formatCode="#,##0_ ;\-#,##0\ "/>
    <numFmt numFmtId="166" formatCode="_-&quot;£&quot;* #,##0_-;\-&quot;£&quot;* #,##0_-;_-&quot;£&quot;* &quot;-&quot;??_-;_-@_-"/>
    <numFmt numFmtId="167" formatCode="_-[$£-809]* #,##0_-;\-[$£-809]* #,##0_-;_-[$£-809]* &quot;-&quot;??_-;_-@_-"/>
    <numFmt numFmtId="168" formatCode="0.0%"/>
    <numFmt numFmtId="169" formatCode="#,##0.00_ ;[Red]\-#,##0.0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</font>
    <font>
      <sz val="12"/>
      <name val="Geneva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b/>
      <u/>
      <sz val="10"/>
      <color indexed="10"/>
      <name val="Trebuchet MS"/>
      <family val="2"/>
    </font>
    <font>
      <b/>
      <sz val="10"/>
      <color indexed="10"/>
      <name val="Trebuchet MS"/>
      <family val="2"/>
    </font>
    <font>
      <sz val="10"/>
      <color indexed="12"/>
      <name val="Trebuchet MS"/>
      <family val="2"/>
    </font>
    <font>
      <sz val="10"/>
      <color rgb="FF00B050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0" fontId="3" fillId="0" borderId="0"/>
    <xf numFmtId="0" fontId="4" fillId="0" borderId="0" applyNumberFormat="0"/>
    <xf numFmtId="9" fontId="1" fillId="0" borderId="0" applyFont="0" applyFill="0" applyBorder="0" applyAlignment="0" applyProtection="0"/>
  </cellStyleXfs>
  <cellXfs count="135">
    <xf numFmtId="0" fontId="0" fillId="0" borderId="0" xfId="0"/>
    <xf numFmtId="42" fontId="7" fillId="0" borderId="0" xfId="0" applyNumberFormat="1" applyFont="1" applyFill="1" applyBorder="1"/>
    <xf numFmtId="42" fontId="6" fillId="0" borderId="0" xfId="0" applyNumberFormat="1" applyFont="1" applyFill="1" applyBorder="1"/>
    <xf numFmtId="42" fontId="7" fillId="0" borderId="0" xfId="0" applyNumberFormat="1" applyFont="1" applyFill="1" applyBorder="1" applyAlignment="1" applyProtection="1">
      <alignment horizontal="left" vertical="center"/>
    </xf>
    <xf numFmtId="42" fontId="5" fillId="0" borderId="0" xfId="0" applyNumberFormat="1" applyFont="1" applyFill="1" applyBorder="1" applyAlignment="1" applyProtection="1">
      <alignment horizontal="left" vertical="center"/>
    </xf>
    <xf numFmtId="42" fontId="6" fillId="0" borderId="0" xfId="0" applyNumberFormat="1" applyFont="1" applyFill="1" applyBorder="1" applyProtection="1"/>
    <xf numFmtId="42" fontId="15" fillId="0" borderId="0" xfId="0" applyNumberFormat="1" applyFont="1" applyFill="1" applyBorder="1" applyAlignment="1" applyProtection="1">
      <alignment horizontal="left" vertical="center"/>
    </xf>
    <xf numFmtId="42" fontId="7" fillId="0" borderId="0" xfId="3" applyNumberFormat="1" applyFont="1" applyFill="1" applyBorder="1" applyAlignment="1">
      <alignment horizontal="left" wrapText="1"/>
    </xf>
    <xf numFmtId="42" fontId="7" fillId="0" borderId="0" xfId="3" applyNumberFormat="1" applyFont="1" applyFill="1" applyBorder="1" applyAlignment="1">
      <alignment horizontal="left"/>
    </xf>
    <xf numFmtId="42" fontId="7" fillId="0" borderId="0" xfId="3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 applyProtection="1">
      <alignment vertical="center"/>
    </xf>
    <xf numFmtId="42" fontId="7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 applyAlignment="1">
      <alignment wrapText="1"/>
    </xf>
    <xf numFmtId="42" fontId="6" fillId="0" borderId="0" xfId="0" applyNumberFormat="1" applyFont="1" applyFill="1" applyBorder="1" applyAlignment="1" applyProtection="1">
      <alignment horizontal="left"/>
      <protection locked="0"/>
    </xf>
    <xf numFmtId="42" fontId="6" fillId="0" borderId="0" xfId="1" applyNumberFormat="1" applyFont="1" applyFill="1" applyBorder="1" applyAlignment="1" applyProtection="1">
      <alignment vertical="center"/>
    </xf>
    <xf numFmtId="42" fontId="7" fillId="0" borderId="0" xfId="2" applyNumberFormat="1" applyFont="1" applyFill="1" applyBorder="1" applyAlignment="1">
      <alignment horizontal="left"/>
    </xf>
    <xf numFmtId="42" fontId="5" fillId="0" borderId="0" xfId="0" applyNumberFormat="1" applyFont="1" applyFill="1" applyBorder="1" applyAlignment="1" applyProtection="1">
      <alignment horizontal="left"/>
      <protection locked="0"/>
    </xf>
    <xf numFmtId="42" fontId="8" fillId="0" borderId="0" xfId="2" applyNumberFormat="1" applyFont="1" applyFill="1" applyBorder="1"/>
    <xf numFmtId="42" fontId="5" fillId="0" borderId="0" xfId="0" applyNumberFormat="1" applyFont="1" applyFill="1" applyBorder="1" applyAlignment="1" applyProtection="1">
      <alignment vertical="center"/>
    </xf>
    <xf numFmtId="42" fontId="8" fillId="0" borderId="0" xfId="3" applyNumberFormat="1" applyFont="1" applyFill="1" applyBorder="1"/>
    <xf numFmtId="42" fontId="9" fillId="0" borderId="0" xfId="3" applyNumberFormat="1" applyFont="1" applyFill="1" applyBorder="1" applyAlignment="1">
      <alignment horizontal="left" wrapText="1"/>
    </xf>
    <xf numFmtId="42" fontId="11" fillId="0" borderId="0" xfId="3" applyNumberFormat="1" applyFont="1" applyFill="1" applyBorder="1" applyAlignment="1">
      <alignment horizontal="left" wrapText="1"/>
    </xf>
    <xf numFmtId="42" fontId="12" fillId="0" borderId="0" xfId="3" applyNumberFormat="1" applyFont="1" applyFill="1" applyBorder="1" applyAlignment="1">
      <alignment horizontal="left" wrapText="1"/>
    </xf>
    <xf numFmtId="42" fontId="7" fillId="0" borderId="0" xfId="2" applyNumberFormat="1" applyFont="1" applyFill="1" applyBorder="1"/>
    <xf numFmtId="42" fontId="12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/>
    <xf numFmtId="42" fontId="6" fillId="0" borderId="0" xfId="0" applyNumberFormat="1" applyFont="1" applyFill="1" applyBorder="1" applyAlignment="1" applyProtection="1">
      <alignment horizontal="left" vertical="center"/>
    </xf>
    <xf numFmtId="42" fontId="8" fillId="0" borderId="0" xfId="3" applyNumberFormat="1" applyFont="1" applyFill="1" applyBorder="1" applyAlignment="1">
      <alignment horizontal="left"/>
    </xf>
    <xf numFmtId="42" fontId="8" fillId="0" borderId="0" xfId="3" applyNumberFormat="1" applyFont="1" applyFill="1" applyBorder="1" applyAlignment="1">
      <alignment horizontal="left" wrapText="1"/>
    </xf>
    <xf numFmtId="42" fontId="8" fillId="0" borderId="0" xfId="3" applyNumberFormat="1" applyFont="1" applyFill="1" applyBorder="1" applyAlignment="1">
      <alignment wrapText="1"/>
    </xf>
    <xf numFmtId="42" fontId="5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horizontal="left" vertical="center"/>
    </xf>
    <xf numFmtId="42" fontId="13" fillId="0" borderId="0" xfId="3" applyNumberFormat="1" applyFont="1" applyFill="1" applyBorder="1" applyAlignment="1">
      <alignment horizontal="center" textRotation="255"/>
    </xf>
    <xf numFmtId="42" fontId="8" fillId="0" borderId="0" xfId="2" applyNumberFormat="1" applyFont="1" applyFill="1" applyBorder="1" applyAlignment="1">
      <alignment horizontal="left"/>
    </xf>
    <xf numFmtId="42" fontId="8" fillId="0" borderId="0" xfId="0" applyNumberFormat="1" applyFont="1" applyFill="1" applyBorder="1"/>
    <xf numFmtId="42" fontId="8" fillId="0" borderId="0" xfId="2" applyNumberFormat="1" applyFont="1" applyFill="1" applyBorder="1" applyAlignment="1"/>
    <xf numFmtId="42" fontId="7" fillId="0" borderId="1" xfId="3" applyNumberFormat="1" applyFont="1" applyFill="1" applyBorder="1"/>
    <xf numFmtId="42" fontId="8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>
      <alignment horizontal="left"/>
    </xf>
    <xf numFmtId="42" fontId="7" fillId="0" borderId="0" xfId="0" applyNumberFormat="1" applyFont="1" applyFill="1" applyBorder="1" applyAlignment="1" applyProtection="1">
      <alignment vertical="center"/>
    </xf>
    <xf numFmtId="42" fontId="8" fillId="0" borderId="0" xfId="0" applyNumberFormat="1" applyFont="1" applyFill="1" applyBorder="1" applyAlignment="1"/>
    <xf numFmtId="42" fontId="7" fillId="0" borderId="0" xfId="0" applyNumberFormat="1" applyFont="1" applyFill="1" applyBorder="1" applyAlignment="1"/>
    <xf numFmtId="42" fontId="14" fillId="0" borderId="0" xfId="0" applyNumberFormat="1" applyFont="1" applyFill="1" applyBorder="1" applyAlignment="1" applyProtection="1">
      <alignment horizontal="left" vertical="center"/>
    </xf>
    <xf numFmtId="42" fontId="7" fillId="0" borderId="0" xfId="0" applyNumberFormat="1" applyFont="1" applyFill="1" applyBorder="1" applyAlignment="1">
      <alignment horizontal="left"/>
    </xf>
    <xf numFmtId="42" fontId="10" fillId="0" borderId="0" xfId="2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 applyProtection="1">
      <alignment vertical="center"/>
    </xf>
    <xf numFmtId="42" fontId="8" fillId="0" borderId="3" xfId="3" applyNumberFormat="1" applyFont="1" applyFill="1" applyBorder="1"/>
    <xf numFmtId="42" fontId="8" fillId="0" borderId="3" xfId="2" applyNumberFormat="1" applyFont="1" applyFill="1" applyBorder="1"/>
    <xf numFmtId="42" fontId="7" fillId="0" borderId="4" xfId="2" applyNumberFormat="1" applyFont="1" applyFill="1" applyBorder="1"/>
    <xf numFmtId="42" fontId="16" fillId="0" borderId="0" xfId="0" applyNumberFormat="1" applyFont="1" applyFill="1" applyBorder="1" applyAlignment="1" applyProtection="1">
      <alignment horizontal="center" vertical="center"/>
    </xf>
    <xf numFmtId="42" fontId="7" fillId="0" borderId="5" xfId="3" applyNumberFormat="1" applyFont="1" applyFill="1" applyBorder="1" applyAlignment="1"/>
    <xf numFmtId="2" fontId="8" fillId="0" borderId="0" xfId="2" applyNumberFormat="1" applyFont="1" applyFill="1" applyBorder="1"/>
    <xf numFmtId="1" fontId="8" fillId="0" borderId="0" xfId="2" applyNumberFormat="1" applyFont="1" applyFill="1" applyBorder="1"/>
    <xf numFmtId="165" fontId="8" fillId="0" borderId="0" xfId="2" applyNumberFormat="1" applyFont="1" applyFill="1" applyBorder="1"/>
    <xf numFmtId="167" fontId="8" fillId="0" borderId="0" xfId="1" applyNumberFormat="1" applyFont="1" applyFill="1" applyBorder="1"/>
    <xf numFmtId="44" fontId="6" fillId="0" borderId="0" xfId="0" applyNumberFormat="1" applyFont="1" applyFill="1" applyBorder="1" applyAlignment="1" applyProtection="1">
      <alignment vertical="center"/>
    </xf>
    <xf numFmtId="13" fontId="8" fillId="0" borderId="0" xfId="3" applyNumberFormat="1" applyFont="1" applyFill="1" applyBorder="1"/>
    <xf numFmtId="166" fontId="8" fillId="0" borderId="0" xfId="2" applyNumberFormat="1" applyFont="1" applyFill="1" applyBorder="1"/>
    <xf numFmtId="10" fontId="8" fillId="0" borderId="0" xfId="3" applyNumberFormat="1" applyFont="1" applyFill="1" applyBorder="1"/>
    <xf numFmtId="10" fontId="8" fillId="0" borderId="0" xfId="2" applyNumberFormat="1" applyFont="1" applyFill="1" applyBorder="1"/>
    <xf numFmtId="9" fontId="8" fillId="0" borderId="0" xfId="3" applyNumberFormat="1" applyFont="1" applyFill="1" applyBorder="1"/>
    <xf numFmtId="42" fontId="7" fillId="0" borderId="9" xfId="3" applyNumberFormat="1" applyFont="1" applyFill="1" applyBorder="1" applyAlignment="1">
      <alignment horizontal="center" wrapText="1"/>
    </xf>
    <xf numFmtId="42" fontId="7" fillId="0" borderId="10" xfId="3" applyNumberFormat="1" applyFont="1" applyFill="1" applyBorder="1" applyAlignment="1">
      <alignment horizontal="center" wrapText="1"/>
    </xf>
    <xf numFmtId="165" fontId="5" fillId="0" borderId="9" xfId="0" applyNumberFormat="1" applyFont="1" applyFill="1" applyBorder="1" applyAlignment="1" applyProtection="1">
      <alignment horizontal="center" vertical="center"/>
    </xf>
    <xf numFmtId="42" fontId="6" fillId="0" borderId="10" xfId="0" applyNumberFormat="1" applyFont="1" applyFill="1" applyBorder="1" applyAlignment="1" applyProtection="1">
      <alignment vertical="center"/>
    </xf>
    <xf numFmtId="42" fontId="5" fillId="0" borderId="11" xfId="0" applyNumberFormat="1" applyFont="1" applyFill="1" applyBorder="1" applyAlignment="1" applyProtection="1">
      <alignment horizontal="left" vertical="center"/>
    </xf>
    <xf numFmtId="42" fontId="5" fillId="0" borderId="9" xfId="0" applyNumberFormat="1" applyFont="1" applyFill="1" applyBorder="1" applyAlignment="1" applyProtection="1">
      <alignment horizontal="left" vertical="center"/>
    </xf>
    <xf numFmtId="42" fontId="6" fillId="0" borderId="9" xfId="0" applyNumberFormat="1" applyFont="1" applyFill="1" applyBorder="1" applyAlignment="1" applyProtection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6" fontId="8" fillId="0" borderId="0" xfId="3" applyNumberFormat="1" applyFont="1" applyFill="1" applyBorder="1" applyAlignment="1">
      <alignment horizontal="left" wrapText="1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42" fontId="5" fillId="0" borderId="0" xfId="0" applyNumberFormat="1" applyFont="1" applyFill="1" applyBorder="1" applyProtection="1"/>
    <xf numFmtId="9" fontId="6" fillId="0" borderId="0" xfId="5" applyFont="1" applyFill="1" applyBorder="1" applyAlignment="1" applyProtection="1">
      <alignment vertical="center"/>
    </xf>
    <xf numFmtId="168" fontId="6" fillId="0" borderId="0" xfId="5" applyNumberFormat="1" applyFont="1" applyFill="1" applyBorder="1" applyAlignment="1" applyProtection="1">
      <alignment vertical="center"/>
    </xf>
    <xf numFmtId="165" fontId="8" fillId="0" borderId="9" xfId="2" applyNumberFormat="1" applyFont="1" applyFill="1" applyBorder="1"/>
    <xf numFmtId="42" fontId="8" fillId="0" borderId="10" xfId="2" applyNumberFormat="1" applyFont="1" applyFill="1" applyBorder="1"/>
    <xf numFmtId="165" fontId="7" fillId="0" borderId="11" xfId="2" applyNumberFormat="1" applyFont="1" applyFill="1" applyBorder="1"/>
    <xf numFmtId="42" fontId="7" fillId="0" borderId="12" xfId="2" applyNumberFormat="1" applyFont="1" applyFill="1" applyBorder="1"/>
    <xf numFmtId="42" fontId="7" fillId="0" borderId="13" xfId="2" applyNumberFormat="1" applyFont="1" applyFill="1" applyBorder="1"/>
    <xf numFmtId="165" fontId="8" fillId="0" borderId="9" xfId="2" applyNumberFormat="1" applyFont="1" applyFill="1" applyBorder="1" applyAlignment="1">
      <alignment horizontal="center"/>
    </xf>
    <xf numFmtId="42" fontId="7" fillId="0" borderId="11" xfId="3" applyNumberFormat="1" applyFont="1" applyFill="1" applyBorder="1" applyAlignment="1">
      <alignment wrapText="1"/>
    </xf>
    <xf numFmtId="1" fontId="7" fillId="0" borderId="12" xfId="2" applyNumberFormat="1" applyFont="1" applyFill="1" applyBorder="1"/>
    <xf numFmtId="168" fontId="6" fillId="0" borderId="0" xfId="5" applyNumberFormat="1" applyFont="1" applyFill="1" applyBorder="1"/>
    <xf numFmtId="9" fontId="6" fillId="0" borderId="0" xfId="5" applyNumberFormat="1" applyFont="1" applyFill="1" applyBorder="1" applyAlignment="1" applyProtection="1">
      <alignment vertical="center"/>
    </xf>
    <xf numFmtId="166" fontId="6" fillId="0" borderId="0" xfId="0" applyNumberFormat="1" applyFont="1" applyFill="1" applyBorder="1" applyAlignment="1" applyProtection="1">
      <alignment vertical="center"/>
    </xf>
    <xf numFmtId="42" fontId="8" fillId="0" borderId="15" xfId="3" applyNumberFormat="1" applyFont="1" applyFill="1" applyBorder="1"/>
    <xf numFmtId="165" fontId="8" fillId="0" borderId="14" xfId="2" applyNumberFormat="1" applyFont="1" applyFill="1" applyBorder="1" applyAlignment="1">
      <alignment horizontal="center"/>
    </xf>
    <xf numFmtId="1" fontId="8" fillId="0" borderId="15" xfId="2" applyNumberFormat="1" applyFont="1" applyFill="1" applyBorder="1"/>
    <xf numFmtId="42" fontId="8" fillId="0" borderId="15" xfId="2" applyNumberFormat="1" applyFont="1" applyFill="1" applyBorder="1"/>
    <xf numFmtId="42" fontId="8" fillId="0" borderId="16" xfId="2" applyNumberFormat="1" applyFont="1" applyFill="1" applyBorder="1"/>
    <xf numFmtId="165" fontId="8" fillId="0" borderId="14" xfId="2" applyNumberFormat="1" applyFont="1" applyFill="1" applyBorder="1"/>
    <xf numFmtId="42" fontId="5" fillId="0" borderId="15" xfId="0" applyNumberFormat="1" applyFont="1" applyFill="1" applyBorder="1" applyAlignment="1" applyProtection="1">
      <alignment horizontal="left"/>
      <protection locked="0"/>
    </xf>
    <xf numFmtId="42" fontId="5" fillId="0" borderId="14" xfId="0" applyNumberFormat="1" applyFont="1" applyFill="1" applyBorder="1" applyAlignment="1" applyProtection="1">
      <alignment horizontal="left" vertical="center"/>
    </xf>
    <xf numFmtId="42" fontId="5" fillId="0" borderId="15" xfId="0" applyNumberFormat="1" applyFont="1" applyFill="1" applyBorder="1" applyAlignment="1" applyProtection="1">
      <alignment vertical="center"/>
    </xf>
    <xf numFmtId="42" fontId="5" fillId="0" borderId="16" xfId="0" applyNumberFormat="1" applyFont="1" applyFill="1" applyBorder="1" applyAlignment="1" applyProtection="1">
      <alignment vertical="center"/>
    </xf>
    <xf numFmtId="1" fontId="7" fillId="0" borderId="0" xfId="0" applyNumberFormat="1" applyFont="1" applyFill="1" applyBorder="1" applyAlignment="1" applyProtection="1">
      <alignment horizontal="left"/>
    </xf>
    <xf numFmtId="1" fontId="8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 applyProtection="1">
      <alignment horizontal="center" vertical="center"/>
    </xf>
    <xf numFmtId="44" fontId="6" fillId="0" borderId="0" xfId="0" applyNumberFormat="1" applyFont="1" applyFill="1" applyBorder="1"/>
    <xf numFmtId="169" fontId="6" fillId="0" borderId="0" xfId="0" applyNumberFormat="1" applyFont="1" applyFill="1" applyBorder="1"/>
    <xf numFmtId="42" fontId="7" fillId="0" borderId="6" xfId="3" applyNumberFormat="1" applyFont="1" applyFill="1" applyBorder="1" applyAlignment="1">
      <alignment horizontal="left" wrapText="1"/>
    </xf>
    <xf numFmtId="42" fontId="6" fillId="0" borderId="7" xfId="0" applyNumberFormat="1" applyFont="1" applyFill="1" applyBorder="1"/>
    <xf numFmtId="42" fontId="7" fillId="0" borderId="7" xfId="3" applyNumberFormat="1" applyFont="1" applyFill="1" applyBorder="1" applyAlignment="1">
      <alignment horizontal="left" wrapText="1"/>
    </xf>
    <xf numFmtId="42" fontId="7" fillId="0" borderId="8" xfId="3" applyNumberFormat="1" applyFont="1" applyFill="1" applyBorder="1" applyAlignment="1">
      <alignment horizontal="left" wrapText="1"/>
    </xf>
    <xf numFmtId="42" fontId="8" fillId="0" borderId="9" xfId="3" applyNumberFormat="1" applyFont="1" applyFill="1" applyBorder="1" applyAlignment="1">
      <alignment horizontal="left" wrapText="1"/>
    </xf>
    <xf numFmtId="42" fontId="8" fillId="0" borderId="10" xfId="3" applyNumberFormat="1" applyFont="1" applyFill="1" applyBorder="1" applyAlignment="1">
      <alignment horizontal="left" wrapText="1"/>
    </xf>
    <xf numFmtId="42" fontId="6" fillId="0" borderId="12" xfId="0" applyNumberFormat="1" applyFont="1" applyFill="1" applyBorder="1" applyAlignment="1" applyProtection="1">
      <alignment vertical="center"/>
    </xf>
    <xf numFmtId="42" fontId="6" fillId="0" borderId="12" xfId="0" applyNumberFormat="1" applyFont="1" applyFill="1" applyBorder="1"/>
    <xf numFmtId="42" fontId="6" fillId="0" borderId="13" xfId="0" applyNumberFormat="1" applyFont="1" applyFill="1" applyBorder="1" applyAlignment="1" applyProtection="1">
      <alignment vertical="center"/>
    </xf>
    <xf numFmtId="42" fontId="10" fillId="0" borderId="2" xfId="0" applyNumberFormat="1" applyFont="1" applyFill="1" applyBorder="1" applyAlignment="1" applyProtection="1">
      <alignment horizontal="center" vertical="center"/>
    </xf>
    <xf numFmtId="42" fontId="10" fillId="0" borderId="3" xfId="0" applyNumberFormat="1" applyFont="1" applyFill="1" applyBorder="1" applyAlignment="1" applyProtection="1">
      <alignment horizontal="center" vertical="center"/>
    </xf>
    <xf numFmtId="42" fontId="10" fillId="0" borderId="4" xfId="0" applyNumberFormat="1" applyFont="1" applyFill="1" applyBorder="1" applyAlignment="1" applyProtection="1">
      <alignment horizontal="center" vertical="center"/>
    </xf>
    <xf numFmtId="42" fontId="7" fillId="0" borderId="14" xfId="3" applyNumberFormat="1" applyFont="1" applyFill="1" applyBorder="1" applyAlignment="1">
      <alignment horizontal="center"/>
    </xf>
    <xf numFmtId="42" fontId="7" fillId="0" borderId="15" xfId="3" applyNumberFormat="1" applyFont="1" applyFill="1" applyBorder="1" applyAlignment="1">
      <alignment horizontal="center"/>
    </xf>
    <xf numFmtId="42" fontId="7" fillId="0" borderId="16" xfId="3" applyNumberFormat="1" applyFont="1" applyFill="1" applyBorder="1" applyAlignment="1">
      <alignment horizontal="center"/>
    </xf>
    <xf numFmtId="42" fontId="16" fillId="0" borderId="0" xfId="1" applyNumberFormat="1" applyFont="1" applyFill="1" applyBorder="1" applyAlignment="1" applyProtection="1">
      <alignment vertical="center"/>
    </xf>
    <xf numFmtId="42" fontId="16" fillId="0" borderId="0" xfId="0" applyNumberFormat="1" applyFont="1" applyFill="1" applyBorder="1" applyAlignment="1" applyProtection="1">
      <alignment vertical="center"/>
    </xf>
    <xf numFmtId="165" fontId="6" fillId="0" borderId="9" xfId="0" applyNumberFormat="1" applyFont="1" applyFill="1" applyBorder="1" applyAlignment="1" applyProtection="1">
      <alignment horizontal="center" vertical="center"/>
    </xf>
    <xf numFmtId="42" fontId="16" fillId="0" borderId="10" xfId="0" applyNumberFormat="1" applyFont="1" applyFill="1" applyBorder="1" applyAlignment="1" applyProtection="1">
      <alignment vertical="center"/>
    </xf>
    <xf numFmtId="42" fontId="16" fillId="0" borderId="0" xfId="3" applyNumberFormat="1" applyFont="1" applyFill="1" applyBorder="1"/>
    <xf numFmtId="165" fontId="16" fillId="0" borderId="9" xfId="2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 applyProtection="1">
      <alignment vertical="center"/>
    </xf>
    <xf numFmtId="42" fontId="16" fillId="0" borderId="0" xfId="2" applyNumberFormat="1" applyFont="1" applyFill="1" applyBorder="1"/>
    <xf numFmtId="42" fontId="16" fillId="0" borderId="10" xfId="2" applyNumberFormat="1" applyFont="1" applyFill="1" applyBorder="1"/>
    <xf numFmtId="42" fontId="16" fillId="0" borderId="0" xfId="0" applyNumberFormat="1" applyFont="1" applyFill="1" applyBorder="1"/>
    <xf numFmtId="42" fontId="16" fillId="0" borderId="0" xfId="3" applyNumberFormat="1" applyFont="1" applyFill="1" applyBorder="1" applyAlignment="1">
      <alignment wrapText="1"/>
    </xf>
    <xf numFmtId="42" fontId="10" fillId="0" borderId="0" xfId="0" applyNumberFormat="1" applyFont="1" applyFill="1" applyBorder="1" applyAlignment="1" applyProtection="1">
      <alignment vertical="center"/>
    </xf>
    <xf numFmtId="42" fontId="16" fillId="0" borderId="0" xfId="0" applyNumberFormat="1" applyFont="1" applyFill="1" applyBorder="1" applyAlignment="1" applyProtection="1">
      <alignment horizontal="left" vertical="center"/>
    </xf>
    <xf numFmtId="42" fontId="16" fillId="0" borderId="0" xfId="0" applyNumberFormat="1" applyFont="1" applyFill="1" applyBorder="1" applyAlignment="1">
      <alignment horizontal="left"/>
    </xf>
  </cellXfs>
  <cellStyles count="6">
    <cellStyle name="Currency" xfId="1" builtinId="4"/>
    <cellStyle name="Geneva" xfId="4"/>
    <cellStyle name="Normal" xfId="0" builtinId="0"/>
    <cellStyle name="Normal_bandcosts" xfId="3"/>
    <cellStyle name="Normal_DANGEROUS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12"/>
  <sheetViews>
    <sheetView tabSelected="1" topLeftCell="A391" zoomScaleNormal="100" zoomScaleSheetLayoutView="130" workbookViewId="0">
      <selection activeCell="L410" sqref="L410"/>
    </sheetView>
  </sheetViews>
  <sheetFormatPr defaultRowHeight="15"/>
  <cols>
    <col min="1" max="1" width="21.7109375" style="2" customWidth="1"/>
    <col min="2" max="2" width="34.85546875" style="2" bestFit="1" customWidth="1"/>
    <col min="3" max="3" width="14.42578125" style="2" customWidth="1"/>
    <col min="4" max="4" width="9.42578125" style="2" bestFit="1" customWidth="1"/>
    <col min="5" max="5" width="12.28515625" style="2" bestFit="1" customWidth="1"/>
    <col min="6" max="6" width="13.5703125" style="2" bestFit="1" customWidth="1"/>
    <col min="7" max="7" width="12.85546875" style="2" customWidth="1"/>
    <col min="8" max="8" width="9.28515625" style="2" bestFit="1" customWidth="1"/>
    <col min="9" max="9" width="10.85546875" style="2" bestFit="1" customWidth="1"/>
    <col min="10" max="10" width="19.85546875" style="2" customWidth="1"/>
    <col min="11" max="11" width="12.140625" style="2" bestFit="1" customWidth="1"/>
    <col min="12" max="12" width="20.140625" style="2" bestFit="1" customWidth="1"/>
    <col min="13" max="13" width="53.140625" style="2" bestFit="1" customWidth="1"/>
    <col min="14" max="16384" width="9.140625" style="2"/>
  </cols>
  <sheetData>
    <row r="1" spans="1:6">
      <c r="A1" s="1" t="s">
        <v>63</v>
      </c>
      <c r="B1" s="1" t="s">
        <v>236</v>
      </c>
    </row>
    <row r="2" spans="1:6">
      <c r="A2" s="1" t="s">
        <v>64</v>
      </c>
      <c r="B2" s="1" t="s">
        <v>237</v>
      </c>
    </row>
    <row r="3" spans="1:6">
      <c r="A3" s="1" t="s">
        <v>65</v>
      </c>
      <c r="B3" s="3" t="s">
        <v>66</v>
      </c>
      <c r="C3" s="4"/>
    </row>
    <row r="4" spans="1:6">
      <c r="A4" s="1" t="s">
        <v>188</v>
      </c>
      <c r="B4" s="71">
        <v>5</v>
      </c>
      <c r="C4" s="76" t="s">
        <v>5</v>
      </c>
      <c r="D4" s="75">
        <v>7</v>
      </c>
      <c r="E4" s="30" t="s">
        <v>200</v>
      </c>
      <c r="F4" s="2">
        <v>200</v>
      </c>
    </row>
    <row r="5" spans="1:6">
      <c r="A5" s="1" t="s">
        <v>151</v>
      </c>
      <c r="B5" s="72">
        <v>4</v>
      </c>
      <c r="C5" s="76" t="s">
        <v>13</v>
      </c>
      <c r="D5" s="75">
        <v>4</v>
      </c>
      <c r="E5" s="30" t="s">
        <v>219</v>
      </c>
      <c r="F5" s="74">
        <f>B5*7</f>
        <v>28</v>
      </c>
    </row>
    <row r="6" spans="1:6">
      <c r="A6" s="1"/>
      <c r="B6" s="72"/>
      <c r="C6" s="76"/>
      <c r="D6" s="75"/>
      <c r="E6" s="30"/>
      <c r="F6" s="74"/>
    </row>
    <row r="7" spans="1:6">
      <c r="A7" s="1" t="s">
        <v>210</v>
      </c>
      <c r="B7" s="100" t="s">
        <v>211</v>
      </c>
      <c r="D7" s="75"/>
      <c r="E7" s="30"/>
      <c r="F7" s="76" t="s">
        <v>212</v>
      </c>
    </row>
    <row r="8" spans="1:6">
      <c r="A8" s="1"/>
      <c r="B8" s="101" t="str">
        <f>A28</f>
        <v xml:space="preserve">ZK101 - COMMISSIONING &amp; FEES </v>
      </c>
      <c r="D8" s="75"/>
      <c r="E8" s="30"/>
      <c r="F8" s="5">
        <f>L72</f>
        <v>10080</v>
      </c>
    </row>
    <row r="9" spans="1:6">
      <c r="A9" s="1"/>
      <c r="B9" s="101" t="str">
        <f>A75</f>
        <v xml:space="preserve">ZK102 - DEVELOPMENT &amp; R&amp;D </v>
      </c>
      <c r="D9" s="75"/>
      <c r="E9" s="30"/>
      <c r="F9" s="5">
        <f>L95</f>
        <v>500</v>
      </c>
    </row>
    <row r="10" spans="1:6">
      <c r="A10" s="1"/>
      <c r="B10" s="101" t="str">
        <f>A97</f>
        <v xml:space="preserve">ZK103 - CREATIVE TEAM, PRODUCTION TEAM &amp; CONSULTANTS </v>
      </c>
      <c r="C10" s="76"/>
      <c r="D10" s="75"/>
      <c r="E10" s="30"/>
      <c r="F10" s="2">
        <f>L154</f>
        <v>138857</v>
      </c>
    </row>
    <row r="11" spans="1:6">
      <c r="A11" s="1"/>
      <c r="B11" s="101" t="str">
        <f>A156</f>
        <v xml:space="preserve">ZK104 - PERFORMERS AND MUSICIANS </v>
      </c>
      <c r="C11" s="76"/>
      <c r="D11" s="75"/>
      <c r="E11" s="30"/>
      <c r="F11" s="2">
        <f>L187</f>
        <v>76054.606666666659</v>
      </c>
    </row>
    <row r="12" spans="1:6">
      <c r="A12" s="1"/>
      <c r="B12" s="101" t="str">
        <f>A189</f>
        <v xml:space="preserve">ZK105 - REHEARSAL COSTS </v>
      </c>
      <c r="C12" s="76"/>
      <c r="D12" s="75"/>
      <c r="E12" s="30"/>
      <c r="F12" s="2">
        <f>L206</f>
        <v>4750</v>
      </c>
    </row>
    <row r="13" spans="1:6">
      <c r="A13" s="1"/>
      <c r="B13" s="101" t="str">
        <f>A209</f>
        <v xml:space="preserve">ZK106 - TECHNICAL &amp; PRODUCTION </v>
      </c>
      <c r="C13" s="76"/>
      <c r="D13" s="75"/>
      <c r="E13" s="30"/>
      <c r="F13" s="2">
        <f>L249</f>
        <v>72100</v>
      </c>
    </row>
    <row r="14" spans="1:6">
      <c r="A14" s="1"/>
      <c r="B14" s="101" t="str">
        <f>A251</f>
        <v xml:space="preserve">ZK107 - VENUE &amp; LOGISTICS </v>
      </c>
      <c r="C14" s="76"/>
      <c r="D14" s="75"/>
      <c r="E14" s="30"/>
      <c r="F14" s="2">
        <f>L284</f>
        <v>14800</v>
      </c>
    </row>
    <row r="15" spans="1:6">
      <c r="A15" s="1"/>
      <c r="B15" s="101" t="str">
        <f>A286</f>
        <v>ZK108 - PROGRAMME LEGAL &amp; DOCUMENTATION</v>
      </c>
      <c r="C15" s="76"/>
      <c r="D15" s="75"/>
      <c r="E15" s="30"/>
      <c r="F15" s="2">
        <f>L294</f>
        <v>5000</v>
      </c>
    </row>
    <row r="16" spans="1:6">
      <c r="A16" s="1"/>
      <c r="B16" s="101" t="str">
        <f>A296</f>
        <v>ZK109 - PROGRAMME MARKETING, DIGITAL &amp; COMMS</v>
      </c>
      <c r="C16" s="76"/>
      <c r="D16" s="75"/>
      <c r="E16" s="30"/>
      <c r="F16" s="2">
        <f>L322</f>
        <v>18000</v>
      </c>
    </row>
    <row r="17" spans="1:13">
      <c r="A17" s="1"/>
      <c r="B17" s="101" t="str">
        <f>A324</f>
        <v xml:space="preserve">ZK110 - PROGRAMME EDUCATION &amp; COMMUNITY ENGAGEMENT </v>
      </c>
      <c r="C17" s="76"/>
      <c r="D17" s="75"/>
      <c r="E17" s="30"/>
      <c r="F17" s="2">
        <f>L345</f>
        <v>9500</v>
      </c>
    </row>
    <row r="18" spans="1:13">
      <c r="A18" s="1"/>
      <c r="B18" s="101" t="str">
        <f>A347</f>
        <v xml:space="preserve">ZK111 - PROGRAMME VOLUNTEERING </v>
      </c>
      <c r="C18" s="76"/>
      <c r="D18" s="75"/>
      <c r="E18" s="30"/>
      <c r="F18" s="2">
        <f>L363</f>
        <v>6300</v>
      </c>
    </row>
    <row r="19" spans="1:13">
      <c r="A19" s="1"/>
      <c r="B19" s="101" t="str">
        <f>A366</f>
        <v xml:space="preserve">ZK112 - ARTIST &amp; GUEST LIAISON </v>
      </c>
      <c r="C19" s="76"/>
      <c r="D19" s="75"/>
      <c r="E19" s="30"/>
      <c r="F19" s="2">
        <f>L383</f>
        <v>1500</v>
      </c>
    </row>
    <row r="20" spans="1:13">
      <c r="A20" s="1"/>
      <c r="B20" s="101" t="str">
        <f>A385</f>
        <v xml:space="preserve">ZK113 - RUNNING COSTS </v>
      </c>
      <c r="C20" s="76"/>
      <c r="D20" s="75"/>
      <c r="E20" s="30"/>
      <c r="F20" s="2">
        <f>L395</f>
        <v>0</v>
      </c>
    </row>
    <row r="21" spans="1:13">
      <c r="A21" s="1"/>
      <c r="B21" s="101" t="str">
        <f>A398</f>
        <v>ZK114 - ADMIN &amp; MISC</v>
      </c>
      <c r="C21" s="76"/>
      <c r="D21" s="75"/>
      <c r="E21" s="30"/>
      <c r="F21" s="2">
        <f>L406</f>
        <v>1500</v>
      </c>
    </row>
    <row r="22" spans="1:13">
      <c r="A22" s="1"/>
      <c r="B22" s="100" t="s">
        <v>212</v>
      </c>
      <c r="C22" s="76"/>
      <c r="D22" s="102"/>
      <c r="E22" s="30"/>
      <c r="F22" s="30">
        <f>SUM(F8:F21)</f>
        <v>358941.60666666669</v>
      </c>
    </row>
    <row r="23" spans="1:13">
      <c r="A23" s="1"/>
      <c r="B23" s="101"/>
      <c r="C23" s="76"/>
      <c r="D23" s="75"/>
      <c r="E23" s="30"/>
      <c r="F23" s="74"/>
    </row>
    <row r="24" spans="1:13">
      <c r="A24" s="1"/>
      <c r="B24" s="101" t="s">
        <v>221</v>
      </c>
      <c r="C24" s="5">
        <v>4000</v>
      </c>
      <c r="D24" s="75" t="s">
        <v>227</v>
      </c>
      <c r="E24" s="30"/>
      <c r="F24" s="104">
        <f>C24*F5</f>
        <v>112000</v>
      </c>
    </row>
    <row r="25" spans="1:13">
      <c r="A25" s="1"/>
      <c r="B25" s="101" t="s">
        <v>222</v>
      </c>
      <c r="C25" s="76"/>
      <c r="D25" s="75"/>
      <c r="E25" s="30"/>
      <c r="F25" s="104">
        <v>200000</v>
      </c>
    </row>
    <row r="26" spans="1:13">
      <c r="A26" s="1"/>
      <c r="B26" s="101" t="s">
        <v>223</v>
      </c>
      <c r="C26" s="76"/>
      <c r="D26" s="75"/>
      <c r="E26" s="30"/>
      <c r="F26" s="105">
        <f>F25+F24-F22</f>
        <v>-46941.606666666688</v>
      </c>
    </row>
    <row r="27" spans="1:13" ht="15.75" thickBot="1">
      <c r="A27" s="6"/>
      <c r="B27" s="6"/>
      <c r="C27" s="4"/>
      <c r="D27" s="75"/>
    </row>
    <row r="28" spans="1:13" ht="16.5" customHeight="1" thickBot="1">
      <c r="A28" s="115" t="s">
        <v>67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7"/>
      <c r="M28" s="2" t="s">
        <v>260</v>
      </c>
    </row>
    <row r="29" spans="1:13" ht="16.5" customHeight="1">
      <c r="A29" s="31"/>
      <c r="B29" s="3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3" ht="16.5" customHeight="1">
      <c r="A30" s="52"/>
      <c r="B30" s="32" t="s">
        <v>157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3" s="35" customFormat="1" ht="16.5" customHeight="1">
      <c r="A31" s="38"/>
      <c r="B31" s="32" t="s">
        <v>92</v>
      </c>
      <c r="C31" s="38"/>
      <c r="D31" s="38"/>
      <c r="E31" s="38"/>
      <c r="F31" s="38"/>
      <c r="G31" s="38"/>
      <c r="H31" s="38"/>
      <c r="I31" s="38"/>
      <c r="J31" s="38"/>
      <c r="K31" s="38"/>
      <c r="L31" s="38">
        <f>SUM(L30:L30)</f>
        <v>0</v>
      </c>
    </row>
    <row r="32" spans="1:13" s="35" customFormat="1" ht="16.5" customHeight="1">
      <c r="A32" s="38"/>
      <c r="B32" s="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3" s="35" customFormat="1" ht="16.5" customHeight="1">
      <c r="A33" s="38"/>
      <c r="B33" s="32" t="s">
        <v>158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3" s="35" customFormat="1" ht="16.5" customHeight="1">
      <c r="A34" s="38"/>
      <c r="B34" s="32" t="s">
        <v>92</v>
      </c>
      <c r="C34" s="38"/>
      <c r="D34" s="38"/>
      <c r="E34" s="38"/>
      <c r="F34" s="38"/>
      <c r="G34" s="38"/>
      <c r="H34" s="38"/>
      <c r="I34" s="38"/>
      <c r="J34" s="38"/>
      <c r="K34" s="38"/>
      <c r="L34" s="38">
        <f>SUM(L33:L33)</f>
        <v>0</v>
      </c>
    </row>
    <row r="35" spans="1:13" s="35" customFormat="1" ht="16.5" customHeight="1">
      <c r="A35" s="38"/>
      <c r="B35" s="32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s="35" customFormat="1" ht="16.5" customHeight="1">
      <c r="A36" s="38"/>
      <c r="B36" s="32" t="s">
        <v>159</v>
      </c>
      <c r="C36" s="103">
        <v>0.09</v>
      </c>
      <c r="D36" s="38" t="s">
        <v>218</v>
      </c>
      <c r="E36" s="38"/>
      <c r="F36" s="38"/>
      <c r="G36" s="38"/>
      <c r="H36" s="38"/>
      <c r="I36" s="38"/>
      <c r="J36" s="38"/>
      <c r="K36" s="38"/>
      <c r="L36" s="38">
        <f>C36*F24</f>
        <v>10080</v>
      </c>
      <c r="M36" s="35" t="s">
        <v>238</v>
      </c>
    </row>
    <row r="37" spans="1:13" s="35" customFormat="1" ht="16.5" customHeight="1">
      <c r="A37" s="38"/>
      <c r="B37" s="32" t="s">
        <v>91</v>
      </c>
      <c r="C37" s="38"/>
      <c r="D37" s="38"/>
      <c r="E37" s="38"/>
      <c r="F37" s="38"/>
      <c r="G37" s="38"/>
      <c r="H37" s="38"/>
      <c r="I37" s="38"/>
      <c r="J37" s="38"/>
      <c r="K37" s="38"/>
      <c r="L37" s="38">
        <f>SUM(L36:L36)</f>
        <v>10080</v>
      </c>
    </row>
    <row r="38" spans="1:13" s="35" customFormat="1" ht="16.5" customHeight="1">
      <c r="A38" s="38"/>
      <c r="B38" s="32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3" s="35" customFormat="1" ht="16.5" customHeight="1">
      <c r="A39" s="38"/>
      <c r="B39" s="32" t="s">
        <v>160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3" s="35" customFormat="1" ht="16.5" customHeight="1">
      <c r="A40" s="38"/>
      <c r="B40" s="32" t="s">
        <v>92</v>
      </c>
      <c r="C40" s="38"/>
      <c r="D40" s="38"/>
      <c r="E40" s="38"/>
      <c r="F40" s="38"/>
      <c r="G40" s="38"/>
      <c r="H40" s="38"/>
      <c r="I40" s="38"/>
      <c r="J40" s="38"/>
      <c r="K40" s="38"/>
      <c r="L40" s="38">
        <f>SUM(L39:L39)</f>
        <v>0</v>
      </c>
    </row>
    <row r="41" spans="1:13" s="35" customFormat="1" ht="16.5" customHeight="1">
      <c r="A41" s="38"/>
      <c r="B41" s="32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3" s="35" customFormat="1" ht="16.5" customHeight="1">
      <c r="A42" s="38"/>
      <c r="B42" s="32" t="s">
        <v>161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3" s="35" customFormat="1" ht="16.5" customHeight="1">
      <c r="A43" s="38"/>
      <c r="B43" s="32" t="s">
        <v>91</v>
      </c>
      <c r="C43" s="38"/>
      <c r="D43" s="38"/>
      <c r="E43" s="38"/>
      <c r="F43" s="38"/>
      <c r="G43" s="38"/>
      <c r="H43" s="38"/>
      <c r="I43" s="38"/>
      <c r="J43" s="38"/>
      <c r="K43" s="38"/>
      <c r="L43" s="38">
        <f>SUM(L42:L42)</f>
        <v>0</v>
      </c>
    </row>
    <row r="44" spans="1:13" s="35" customFormat="1" ht="16.5" customHeight="1">
      <c r="A44" s="38"/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3" s="35" customFormat="1" ht="16.5" customHeight="1">
      <c r="A45" s="38"/>
      <c r="B45" s="32" t="s">
        <v>162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3" s="35" customFormat="1" ht="16.5" customHeight="1">
      <c r="A46" s="38"/>
      <c r="B46" s="32" t="s">
        <v>91</v>
      </c>
      <c r="C46" s="38"/>
      <c r="D46" s="38"/>
      <c r="E46" s="38"/>
      <c r="F46" s="38"/>
      <c r="G46" s="38"/>
      <c r="H46" s="38"/>
      <c r="I46" s="38"/>
      <c r="J46" s="38"/>
      <c r="K46" s="38"/>
      <c r="L46" s="38">
        <f>SUM(L45:L45)</f>
        <v>0</v>
      </c>
    </row>
    <row r="47" spans="1:13" s="35" customFormat="1" ht="15.75" customHeight="1">
      <c r="A47" s="38"/>
      <c r="B47" s="32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3" s="35" customFormat="1" ht="15.75" customHeight="1">
      <c r="A48" s="38"/>
      <c r="B48" s="32" t="s">
        <v>163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s="35" customFormat="1" ht="15.75" customHeight="1">
      <c r="A49" s="38"/>
      <c r="B49" s="32" t="s">
        <v>91</v>
      </c>
      <c r="C49" s="38"/>
      <c r="D49" s="38"/>
      <c r="E49" s="38"/>
      <c r="F49" s="38"/>
      <c r="G49" s="38"/>
      <c r="H49" s="38"/>
      <c r="I49" s="38"/>
      <c r="J49" s="38"/>
      <c r="K49" s="38"/>
      <c r="L49" s="38">
        <f>SUM(L48:L48)</f>
        <v>0</v>
      </c>
    </row>
    <row r="50" spans="1:12" s="35" customFormat="1" ht="15.75" customHeight="1">
      <c r="A50" s="38"/>
      <c r="B50" s="32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s="35" customFormat="1" ht="15.75" customHeight="1">
      <c r="A51" s="38"/>
      <c r="B51" s="32" t="s">
        <v>164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 s="35" customFormat="1" ht="15.75" customHeight="1">
      <c r="A52" s="38"/>
      <c r="B52" s="32" t="s">
        <v>91</v>
      </c>
      <c r="C52" s="38"/>
      <c r="D52" s="38"/>
      <c r="E52" s="38"/>
      <c r="F52" s="38"/>
      <c r="G52" s="38"/>
      <c r="H52" s="38"/>
      <c r="I52" s="38"/>
      <c r="J52" s="38"/>
      <c r="K52" s="38"/>
      <c r="L52" s="38">
        <f>SUM(L51:L51)</f>
        <v>0</v>
      </c>
    </row>
    <row r="53" spans="1:12" s="35" customFormat="1" ht="16.5" customHeight="1">
      <c r="A53" s="38"/>
      <c r="B53" s="32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s="35" customFormat="1" ht="16.5" customHeight="1">
      <c r="A54" s="38"/>
      <c r="B54" s="32" t="s">
        <v>165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s="35" customFormat="1" ht="16.5" customHeight="1">
      <c r="A55" s="38"/>
      <c r="B55" s="32" t="s">
        <v>91</v>
      </c>
      <c r="C55" s="38"/>
      <c r="D55" s="38"/>
      <c r="E55" s="38"/>
      <c r="F55" s="38"/>
      <c r="G55" s="38"/>
      <c r="H55" s="38"/>
      <c r="I55" s="38"/>
      <c r="J55" s="38"/>
      <c r="K55" s="38"/>
      <c r="L55" s="38">
        <f>SUM(L54:L54)</f>
        <v>0</v>
      </c>
    </row>
    <row r="56" spans="1:12" s="35" customFormat="1" ht="16.5" customHeight="1">
      <c r="A56" s="38"/>
      <c r="B56" s="32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s="35" customFormat="1" ht="16.5" customHeight="1">
      <c r="A57" s="38"/>
      <c r="B57" s="32" t="s">
        <v>166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s="35" customFormat="1" ht="16.5" customHeight="1">
      <c r="A58" s="38"/>
      <c r="B58" s="32" t="s">
        <v>91</v>
      </c>
      <c r="C58" s="38"/>
      <c r="D58" s="38"/>
      <c r="E58" s="38"/>
      <c r="F58" s="38"/>
      <c r="G58" s="38"/>
      <c r="H58" s="38"/>
      <c r="I58" s="38"/>
      <c r="J58" s="38"/>
      <c r="K58" s="38"/>
      <c r="L58" s="38">
        <f>SUM(L57:L57)</f>
        <v>0</v>
      </c>
    </row>
    <row r="59" spans="1:12" s="35" customFormat="1" ht="16.5" customHeight="1">
      <c r="A59" s="38"/>
      <c r="B59" s="32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s="35" customFormat="1" ht="16.5" customHeight="1">
      <c r="A60" s="38"/>
      <c r="B60" s="32" t="s">
        <v>167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s="35" customFormat="1" ht="16.5" customHeight="1">
      <c r="A61" s="38"/>
      <c r="B61" s="32" t="s">
        <v>91</v>
      </c>
      <c r="C61" s="38"/>
      <c r="D61" s="38"/>
      <c r="E61" s="38"/>
      <c r="F61" s="38"/>
      <c r="G61" s="38"/>
      <c r="H61" s="38"/>
      <c r="I61" s="38"/>
      <c r="J61" s="38"/>
      <c r="K61" s="38"/>
      <c r="L61" s="38">
        <f>SUM(L60:L60)</f>
        <v>0</v>
      </c>
    </row>
    <row r="62" spans="1:12" s="35" customFormat="1" ht="16.5" customHeight="1">
      <c r="A62" s="38"/>
      <c r="B62" s="32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s="35" customFormat="1" ht="16.5" customHeight="1">
      <c r="A63" s="38"/>
      <c r="B63" s="32" t="s">
        <v>168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s="35" customFormat="1" ht="16.5" customHeight="1">
      <c r="A64" s="38"/>
      <c r="B64" s="32" t="s">
        <v>91</v>
      </c>
      <c r="C64" s="38"/>
      <c r="D64" s="38"/>
      <c r="E64" s="38"/>
      <c r="F64" s="38"/>
      <c r="G64" s="38"/>
      <c r="H64" s="38"/>
      <c r="I64" s="38"/>
      <c r="J64" s="38"/>
      <c r="K64" s="38"/>
      <c r="L64" s="38">
        <f>SUM(L63:L63)</f>
        <v>0</v>
      </c>
    </row>
    <row r="65" spans="1:12" s="35" customFormat="1" ht="16.5" customHeight="1">
      <c r="A65" s="38"/>
      <c r="B65" s="32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 s="35" customFormat="1" ht="16.5" customHeight="1">
      <c r="A66" s="38"/>
      <c r="B66" s="32" t="s">
        <v>169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2" s="35" customFormat="1" ht="16.5" customHeight="1">
      <c r="A67" s="38"/>
      <c r="B67" s="32" t="s">
        <v>91</v>
      </c>
      <c r="C67" s="38"/>
      <c r="D67" s="38"/>
      <c r="E67" s="38"/>
      <c r="F67" s="38"/>
      <c r="G67" s="38"/>
      <c r="H67" s="38"/>
      <c r="I67" s="38"/>
      <c r="J67" s="38"/>
      <c r="K67" s="38"/>
      <c r="L67" s="38">
        <f>SUM(L66:L66)</f>
        <v>0</v>
      </c>
    </row>
    <row r="68" spans="1:12" s="35" customFormat="1" ht="16.5" customHeight="1">
      <c r="A68" s="38"/>
      <c r="B68" s="32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2" s="35" customFormat="1" ht="16.5" customHeight="1">
      <c r="A69" s="38"/>
      <c r="B69" s="32" t="s">
        <v>170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2" s="35" customFormat="1" ht="16.5" customHeight="1">
      <c r="A70" s="38"/>
      <c r="B70" s="32" t="s">
        <v>91</v>
      </c>
      <c r="C70" s="38"/>
      <c r="D70" s="38"/>
      <c r="E70" s="38"/>
      <c r="F70" s="38"/>
      <c r="G70" s="38"/>
      <c r="H70" s="38"/>
      <c r="I70" s="38"/>
      <c r="J70" s="38"/>
      <c r="K70" s="38"/>
      <c r="L70" s="38">
        <f>SUM(L69:L69)</f>
        <v>0</v>
      </c>
    </row>
    <row r="71" spans="1:12" s="35" customFormat="1" ht="16.5" customHeight="1">
      <c r="A71" s="40"/>
      <c r="B71" s="3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2" s="1" customFormat="1" ht="16.5" customHeight="1">
      <c r="A72" s="40"/>
      <c r="B72" s="3" t="s">
        <v>171</v>
      </c>
      <c r="C72" s="40"/>
      <c r="D72" s="40"/>
      <c r="E72" s="40"/>
      <c r="F72" s="40"/>
      <c r="G72" s="40"/>
      <c r="H72" s="40"/>
      <c r="I72" s="40"/>
      <c r="J72" s="40"/>
      <c r="K72" s="40"/>
      <c r="L72" s="40">
        <f>SUM(L31+L34+L37+L40+L43+L46+L49+L52+L55+L58+L61+L64+L67+L70)</f>
        <v>10080</v>
      </c>
    </row>
    <row r="73" spans="1:12" s="35" customFormat="1" ht="16.5" customHeight="1">
      <c r="A73" s="40"/>
      <c r="B73" s="3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2" ht="15.75" thickBot="1">
      <c r="A74" s="6"/>
      <c r="B74" s="3"/>
      <c r="C74" s="4"/>
    </row>
    <row r="75" spans="1:12" ht="15.75" thickBot="1">
      <c r="A75" s="115" t="s">
        <v>68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7"/>
    </row>
    <row r="76" spans="1:1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s="35" customFormat="1">
      <c r="A77" s="40"/>
      <c r="B77" s="32" t="s">
        <v>172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</row>
    <row r="78" spans="1:12" s="35" customFormat="1">
      <c r="A78" s="40"/>
      <c r="B78" s="32" t="s">
        <v>91</v>
      </c>
      <c r="C78" s="40"/>
      <c r="D78" s="40"/>
      <c r="E78" s="40"/>
      <c r="F78" s="40"/>
      <c r="G78" s="40"/>
      <c r="H78" s="40"/>
      <c r="I78" s="40"/>
      <c r="J78" s="40"/>
      <c r="K78" s="40"/>
      <c r="L78" s="40">
        <f>SUM(L77:L77)</f>
        <v>0</v>
      </c>
    </row>
    <row r="79" spans="1:12" s="35" customFormat="1">
      <c r="A79" s="40"/>
      <c r="B79" s="32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2" s="35" customFormat="1">
      <c r="A80" s="40"/>
      <c r="B80" s="32" t="s">
        <v>173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</row>
    <row r="81" spans="1:13" s="35" customFormat="1">
      <c r="A81" s="40"/>
      <c r="B81" s="32" t="s">
        <v>91</v>
      </c>
      <c r="C81" s="40"/>
      <c r="D81" s="40"/>
      <c r="E81" s="40"/>
      <c r="F81" s="40"/>
      <c r="G81" s="40"/>
      <c r="H81" s="40"/>
      <c r="I81" s="40"/>
      <c r="J81" s="40"/>
      <c r="K81" s="40"/>
      <c r="L81" s="40">
        <f>SUM(L80:L80)</f>
        <v>0</v>
      </c>
    </row>
    <row r="82" spans="1:13" s="35" customFormat="1">
      <c r="A82" s="40"/>
      <c r="B82" s="32"/>
      <c r="C82" s="40"/>
      <c r="D82" s="40"/>
      <c r="E82" s="40"/>
      <c r="F82" s="40"/>
      <c r="G82" s="40"/>
      <c r="H82" s="40"/>
      <c r="I82" s="40"/>
      <c r="J82" s="40"/>
      <c r="K82" s="40"/>
      <c r="L82" s="40"/>
    </row>
    <row r="83" spans="1:13" s="35" customFormat="1">
      <c r="A83" s="40"/>
      <c r="B83" s="32" t="s">
        <v>175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</row>
    <row r="84" spans="1:13" s="35" customFormat="1">
      <c r="A84" s="40"/>
      <c r="B84" s="32" t="s">
        <v>91</v>
      </c>
      <c r="C84" s="40"/>
      <c r="D84" s="40"/>
      <c r="E84" s="40"/>
      <c r="F84" s="40"/>
      <c r="G84" s="40"/>
      <c r="H84" s="40"/>
      <c r="I84" s="40"/>
      <c r="J84" s="40"/>
      <c r="K84" s="40"/>
      <c r="L84" s="40">
        <f>SUM(L83:L83)</f>
        <v>0</v>
      </c>
    </row>
    <row r="85" spans="1:13" s="35" customFormat="1">
      <c r="A85" s="40"/>
      <c r="B85" s="32"/>
      <c r="C85" s="40"/>
      <c r="D85" s="40"/>
      <c r="E85" s="40"/>
      <c r="F85" s="40"/>
      <c r="G85" s="40"/>
      <c r="H85" s="40"/>
      <c r="I85" s="40"/>
      <c r="J85" s="40"/>
      <c r="K85" s="40"/>
      <c r="L85" s="40"/>
    </row>
    <row r="86" spans="1:13" s="35" customFormat="1">
      <c r="A86" s="40"/>
      <c r="B86" s="32" t="s">
        <v>174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</row>
    <row r="87" spans="1:13" s="35" customFormat="1">
      <c r="A87" s="40"/>
      <c r="B87" s="32" t="s">
        <v>91</v>
      </c>
      <c r="C87" s="40"/>
      <c r="D87" s="40"/>
      <c r="E87" s="40"/>
      <c r="F87" s="40"/>
      <c r="G87" s="40"/>
      <c r="H87" s="40"/>
      <c r="I87" s="40"/>
      <c r="J87" s="40"/>
      <c r="K87" s="40"/>
      <c r="L87" s="40">
        <f>SUM(L86:L86)</f>
        <v>0</v>
      </c>
    </row>
    <row r="88" spans="1:13" s="35" customFormat="1">
      <c r="A88" s="40"/>
      <c r="B88" s="32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3" s="35" customFormat="1">
      <c r="A89" s="40"/>
      <c r="B89" s="32" t="s">
        <v>176</v>
      </c>
      <c r="C89" s="40"/>
      <c r="D89" s="40"/>
      <c r="E89" s="40"/>
      <c r="F89" s="40"/>
      <c r="G89" s="40"/>
      <c r="H89" s="40"/>
      <c r="I89" s="40"/>
      <c r="J89" s="40"/>
      <c r="K89" s="40"/>
      <c r="L89" s="38">
        <v>500</v>
      </c>
      <c r="M89" s="35" t="s">
        <v>239</v>
      </c>
    </row>
    <row r="90" spans="1:13" s="35" customFormat="1">
      <c r="A90" s="40"/>
      <c r="B90" s="32" t="s">
        <v>91</v>
      </c>
      <c r="C90" s="40"/>
      <c r="D90" s="40"/>
      <c r="E90" s="40"/>
      <c r="F90" s="40"/>
      <c r="G90" s="40"/>
      <c r="H90" s="40"/>
      <c r="I90" s="40"/>
      <c r="J90" s="40"/>
      <c r="K90" s="40"/>
      <c r="L90" s="40">
        <f>SUM(L89:L89)</f>
        <v>500</v>
      </c>
    </row>
    <row r="91" spans="1:13" s="35" customFormat="1">
      <c r="A91" s="40"/>
      <c r="B91" s="32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3" s="35" customFormat="1">
      <c r="A92" s="40"/>
      <c r="B92" s="32" t="s">
        <v>177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3" s="35" customFormat="1">
      <c r="A93" s="3"/>
      <c r="B93" s="32" t="s">
        <v>91</v>
      </c>
      <c r="C93" s="3"/>
      <c r="L93" s="35">
        <f>SUM(L92:L92)</f>
        <v>0</v>
      </c>
    </row>
    <row r="94" spans="1:13" s="35" customFormat="1">
      <c r="A94" s="3"/>
      <c r="B94" s="32"/>
      <c r="C94" s="3"/>
    </row>
    <row r="95" spans="1:13" s="1" customFormat="1">
      <c r="A95" s="3"/>
      <c r="B95" s="3" t="s">
        <v>178</v>
      </c>
      <c r="C95" s="3"/>
      <c r="L95" s="1">
        <f>SUM(L78+L81+L84+L87+L90+L93)</f>
        <v>500</v>
      </c>
    </row>
    <row r="96" spans="1:13" ht="15.75" thickBot="1">
      <c r="A96" s="4"/>
      <c r="B96" s="4"/>
      <c r="C96" s="4"/>
    </row>
    <row r="97" spans="1:13" ht="15.75" thickBot="1">
      <c r="A97" s="115" t="s">
        <v>45</v>
      </c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7"/>
    </row>
    <row r="98" spans="1:13">
      <c r="A98" s="7" t="s">
        <v>26</v>
      </c>
      <c r="B98" s="8" t="s">
        <v>27</v>
      </c>
      <c r="C98" s="53"/>
      <c r="D98" s="53"/>
      <c r="E98" s="53"/>
      <c r="F98" s="53"/>
      <c r="G98" s="53"/>
      <c r="H98" s="53"/>
      <c r="I98" s="53"/>
      <c r="J98" s="53"/>
      <c r="K98" s="53"/>
      <c r="L98" s="9"/>
      <c r="M98" s="10"/>
    </row>
    <row r="99" spans="1:13">
      <c r="A99" s="4"/>
      <c r="B99" s="8" t="s">
        <v>31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10"/>
    </row>
    <row r="100" spans="1:13">
      <c r="A100" s="8"/>
      <c r="B100" s="4" t="s">
        <v>91</v>
      </c>
      <c r="C100" s="4"/>
      <c r="D100" s="10"/>
      <c r="E100" s="10"/>
      <c r="F100" s="10"/>
      <c r="G100" s="10"/>
      <c r="H100" s="10"/>
      <c r="I100" s="10"/>
      <c r="J100" s="10"/>
      <c r="K100" s="10"/>
      <c r="L100" s="10">
        <f>SUM(L99:L99)</f>
        <v>0</v>
      </c>
      <c r="M100" s="10"/>
    </row>
    <row r="101" spans="1:13">
      <c r="A101" s="8"/>
      <c r="B101" s="4"/>
      <c r="C101" s="4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>
      <c r="A102" s="4"/>
      <c r="B102" s="8" t="s">
        <v>30</v>
      </c>
      <c r="C102" s="106" t="s">
        <v>189</v>
      </c>
      <c r="D102" s="107"/>
      <c r="E102" s="108" t="s">
        <v>40</v>
      </c>
      <c r="F102" s="108" t="s">
        <v>41</v>
      </c>
      <c r="G102" s="108" t="s">
        <v>42</v>
      </c>
      <c r="H102" s="108" t="s">
        <v>41</v>
      </c>
      <c r="I102" s="108" t="s">
        <v>43</v>
      </c>
      <c r="J102" s="109" t="s">
        <v>41</v>
      </c>
      <c r="K102" s="12"/>
      <c r="L102" s="12"/>
      <c r="M102" s="10"/>
    </row>
    <row r="103" spans="1:13" ht="13.5" customHeight="1">
      <c r="A103" s="26"/>
      <c r="B103" s="27" t="s">
        <v>144</v>
      </c>
      <c r="C103" s="110"/>
      <c r="E103" s="28">
        <v>5000</v>
      </c>
      <c r="F103" s="28"/>
      <c r="G103" s="28"/>
      <c r="H103" s="28"/>
      <c r="I103" s="28">
        <v>1000</v>
      </c>
      <c r="J103" s="111"/>
      <c r="K103" s="29"/>
      <c r="L103" s="29"/>
      <c r="M103" s="10"/>
    </row>
    <row r="104" spans="1:13">
      <c r="A104" s="4"/>
      <c r="B104" s="13" t="s">
        <v>32</v>
      </c>
      <c r="C104" s="69"/>
      <c r="E104" s="14">
        <v>3000</v>
      </c>
      <c r="F104" s="10"/>
      <c r="G104" s="10"/>
      <c r="H104" s="10"/>
      <c r="I104" s="10"/>
      <c r="J104" s="67"/>
      <c r="K104" s="10"/>
      <c r="L104" s="10"/>
      <c r="M104" s="10"/>
    </row>
    <row r="105" spans="1:13">
      <c r="A105" s="4"/>
      <c r="B105" s="13" t="s">
        <v>241</v>
      </c>
      <c r="C105" s="69" t="s">
        <v>240</v>
      </c>
      <c r="E105" s="14">
        <v>10000</v>
      </c>
      <c r="F105" s="10"/>
      <c r="G105" s="10">
        <v>800</v>
      </c>
      <c r="H105" s="14"/>
      <c r="I105" s="14">
        <v>1000</v>
      </c>
      <c r="J105" s="67"/>
      <c r="K105" s="10"/>
      <c r="L105" s="10"/>
      <c r="M105" s="10"/>
    </row>
    <row r="106" spans="1:13">
      <c r="A106" s="4"/>
      <c r="B106" s="13" t="s">
        <v>242</v>
      </c>
      <c r="C106" s="69" t="s">
        <v>243</v>
      </c>
      <c r="E106" s="14">
        <v>5000</v>
      </c>
      <c r="F106" s="10"/>
      <c r="G106" s="10">
        <v>800</v>
      </c>
      <c r="H106" s="14"/>
      <c r="I106" s="121">
        <v>1000</v>
      </c>
      <c r="J106" s="67"/>
      <c r="K106" s="10"/>
      <c r="L106" s="10"/>
      <c r="M106" s="10" t="s">
        <v>261</v>
      </c>
    </row>
    <row r="107" spans="1:13">
      <c r="A107" s="4"/>
      <c r="B107" s="13" t="s">
        <v>33</v>
      </c>
      <c r="C107" s="69" t="s">
        <v>244</v>
      </c>
      <c r="E107" s="14">
        <v>7500</v>
      </c>
      <c r="F107" s="10"/>
      <c r="G107" s="10">
        <v>800</v>
      </c>
      <c r="H107" s="14"/>
      <c r="I107" s="14">
        <v>1000</v>
      </c>
      <c r="J107" s="67"/>
      <c r="K107" s="10"/>
      <c r="L107" s="10"/>
      <c r="M107" s="10"/>
    </row>
    <row r="108" spans="1:13">
      <c r="A108" s="4"/>
      <c r="B108" s="13" t="s">
        <v>245</v>
      </c>
      <c r="C108" s="69"/>
      <c r="E108" s="121">
        <v>3000</v>
      </c>
      <c r="F108" s="10"/>
      <c r="G108" s="10">
        <v>500</v>
      </c>
      <c r="H108" s="14"/>
      <c r="I108" s="14">
        <v>500</v>
      </c>
      <c r="J108" s="67"/>
      <c r="K108" s="10"/>
      <c r="L108" s="10"/>
      <c r="M108" s="10" t="s">
        <v>263</v>
      </c>
    </row>
    <row r="109" spans="1:13">
      <c r="A109" s="4"/>
      <c r="B109" s="13" t="s">
        <v>262</v>
      </c>
      <c r="C109" s="69"/>
      <c r="E109" s="14">
        <v>6000</v>
      </c>
      <c r="F109" s="10"/>
      <c r="G109" s="10">
        <v>800</v>
      </c>
      <c r="H109" s="14"/>
      <c r="I109" s="14">
        <v>1000</v>
      </c>
      <c r="J109" s="67"/>
      <c r="K109" s="10"/>
      <c r="L109" s="10"/>
      <c r="M109" s="10"/>
    </row>
    <row r="110" spans="1:13">
      <c r="A110" s="4"/>
      <c r="B110" s="13" t="s">
        <v>34</v>
      </c>
      <c r="C110" s="69"/>
      <c r="E110" s="14">
        <v>700</v>
      </c>
      <c r="F110" s="10"/>
      <c r="G110" s="10">
        <v>300</v>
      </c>
      <c r="H110" s="14"/>
      <c r="I110" s="14"/>
      <c r="J110" s="67"/>
      <c r="K110" s="10"/>
      <c r="L110" s="10"/>
      <c r="M110" s="10"/>
    </row>
    <row r="111" spans="1:13">
      <c r="A111" s="4"/>
      <c r="B111" s="13" t="s">
        <v>35</v>
      </c>
      <c r="C111" s="69"/>
      <c r="E111" s="14">
        <v>3000</v>
      </c>
      <c r="F111" s="10"/>
      <c r="G111" s="10">
        <v>500</v>
      </c>
      <c r="H111" s="14"/>
      <c r="I111" s="14">
        <v>600</v>
      </c>
      <c r="J111" s="67"/>
      <c r="K111" s="10"/>
      <c r="L111" s="10"/>
      <c r="M111" s="10"/>
    </row>
    <row r="112" spans="1:13">
      <c r="A112" s="4"/>
      <c r="B112" s="13" t="s">
        <v>36</v>
      </c>
      <c r="C112" s="69"/>
      <c r="E112" s="14">
        <v>3000</v>
      </c>
      <c r="F112" s="10"/>
      <c r="G112" s="10">
        <v>500</v>
      </c>
      <c r="H112" s="14"/>
      <c r="I112" s="14">
        <v>600</v>
      </c>
      <c r="J112" s="67"/>
      <c r="K112" s="10"/>
      <c r="L112" s="10"/>
      <c r="M112" s="10"/>
    </row>
    <row r="113" spans="1:21">
      <c r="A113" s="4"/>
      <c r="B113" s="13" t="s">
        <v>246</v>
      </c>
      <c r="C113" s="69"/>
      <c r="E113" s="121">
        <v>3000</v>
      </c>
      <c r="F113" s="10"/>
      <c r="G113" s="10">
        <v>500</v>
      </c>
      <c r="H113" s="14"/>
      <c r="I113" s="14">
        <v>600</v>
      </c>
      <c r="J113" s="67"/>
      <c r="K113" s="10"/>
      <c r="L113" s="10"/>
      <c r="M113" s="10" t="s">
        <v>264</v>
      </c>
    </row>
    <row r="114" spans="1:21">
      <c r="A114" s="4"/>
      <c r="B114" s="13" t="s">
        <v>247</v>
      </c>
      <c r="C114" s="69"/>
      <c r="E114" s="121">
        <v>3000</v>
      </c>
      <c r="F114" s="10"/>
      <c r="G114" s="10">
        <v>300</v>
      </c>
      <c r="H114" s="14"/>
      <c r="I114" s="14">
        <v>400</v>
      </c>
      <c r="J114" s="67"/>
      <c r="K114" s="10"/>
      <c r="L114" s="10"/>
      <c r="M114" s="10" t="s">
        <v>265</v>
      </c>
    </row>
    <row r="115" spans="1:21">
      <c r="A115" s="4"/>
      <c r="B115" s="13" t="s">
        <v>37</v>
      </c>
      <c r="C115" s="69"/>
      <c r="E115" s="14">
        <v>0</v>
      </c>
      <c r="F115" s="10"/>
      <c r="G115" s="10"/>
      <c r="H115" s="14"/>
      <c r="I115" s="14"/>
      <c r="J115" s="67"/>
      <c r="K115" s="10"/>
      <c r="L115" s="10"/>
      <c r="M115" s="10"/>
    </row>
    <row r="116" spans="1:21">
      <c r="A116" s="4"/>
      <c r="B116" s="13" t="s">
        <v>251</v>
      </c>
      <c r="C116" s="69"/>
      <c r="E116" s="14"/>
      <c r="F116" s="10"/>
      <c r="G116" s="10"/>
      <c r="H116" s="14"/>
      <c r="I116" s="14"/>
      <c r="J116" s="67"/>
      <c r="K116" s="10"/>
      <c r="L116" s="10"/>
      <c r="M116" s="10"/>
    </row>
    <row r="117" spans="1:21">
      <c r="A117" s="4"/>
      <c r="B117" s="13" t="s">
        <v>39</v>
      </c>
      <c r="C117" s="69"/>
      <c r="E117" s="121">
        <v>1000</v>
      </c>
      <c r="F117" s="10"/>
      <c r="G117" s="10"/>
      <c r="H117" s="14"/>
      <c r="I117" s="14">
        <v>250</v>
      </c>
      <c r="J117" s="67"/>
      <c r="K117" s="10"/>
      <c r="L117" s="10"/>
      <c r="M117" s="10" t="s">
        <v>266</v>
      </c>
    </row>
    <row r="118" spans="1:21">
      <c r="A118" s="4"/>
      <c r="B118" s="13" t="s">
        <v>38</v>
      </c>
      <c r="C118" s="69"/>
      <c r="E118" s="14">
        <v>2500</v>
      </c>
      <c r="F118" s="10"/>
      <c r="G118" s="10"/>
      <c r="H118" s="10"/>
      <c r="I118" s="10"/>
      <c r="J118" s="67"/>
      <c r="K118" s="10"/>
      <c r="L118" s="10"/>
      <c r="M118" s="10" t="s">
        <v>267</v>
      </c>
    </row>
    <row r="119" spans="1:21">
      <c r="A119" s="4"/>
      <c r="B119" s="13" t="s">
        <v>248</v>
      </c>
      <c r="C119" s="69" t="s">
        <v>249</v>
      </c>
      <c r="E119" s="14">
        <v>3000</v>
      </c>
      <c r="F119" s="10"/>
      <c r="G119" s="122">
        <v>500</v>
      </c>
      <c r="H119" s="122"/>
      <c r="I119" s="122">
        <v>500</v>
      </c>
      <c r="J119" s="67"/>
      <c r="K119" s="10"/>
      <c r="L119" s="10"/>
      <c r="M119" s="10" t="s">
        <v>268</v>
      </c>
    </row>
    <row r="120" spans="1:21">
      <c r="A120" s="4"/>
      <c r="B120" s="13" t="s">
        <v>250</v>
      </c>
      <c r="C120" s="69"/>
      <c r="E120" s="121">
        <v>4000</v>
      </c>
      <c r="F120" s="10"/>
      <c r="G120" s="10"/>
      <c r="H120" s="10"/>
      <c r="I120" s="10">
        <v>1000</v>
      </c>
      <c r="J120" s="67"/>
      <c r="K120" s="10"/>
      <c r="L120" s="10"/>
      <c r="M120" s="10" t="s">
        <v>269</v>
      </c>
    </row>
    <row r="121" spans="1:21">
      <c r="A121" s="15"/>
      <c r="B121" s="16" t="s">
        <v>199</v>
      </c>
      <c r="C121" s="68"/>
      <c r="D121" s="112"/>
      <c r="E121" s="113">
        <f>SUM(E103:E120)</f>
        <v>62700</v>
      </c>
      <c r="F121" s="112"/>
      <c r="G121" s="113">
        <f>SUM(G103:G120)</f>
        <v>6300</v>
      </c>
      <c r="H121" s="112"/>
      <c r="I121" s="113">
        <f>SUM(I103:I120)</f>
        <v>9450</v>
      </c>
      <c r="J121" s="114"/>
      <c r="L121" s="18">
        <f>SUM(E121:I121)</f>
        <v>78450</v>
      </c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>
      <c r="A122" s="15"/>
      <c r="B122" s="16"/>
      <c r="C122" s="4"/>
      <c r="D122" s="10"/>
      <c r="E122" s="10"/>
      <c r="F122" s="10"/>
      <c r="G122" s="10"/>
      <c r="H122" s="10"/>
      <c r="I122" s="10"/>
      <c r="J122" s="10"/>
      <c r="K122" s="10"/>
      <c r="L122" s="10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>
      <c r="A123" s="15"/>
      <c r="B123" s="16" t="s">
        <v>141</v>
      </c>
      <c r="C123" s="4"/>
      <c r="D123" s="10"/>
      <c r="E123" s="10"/>
      <c r="F123" s="10"/>
      <c r="G123" s="10"/>
      <c r="H123" s="10"/>
      <c r="I123" s="10"/>
      <c r="J123" s="10"/>
      <c r="K123" s="10"/>
      <c r="L123" s="10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30" customFormat="1">
      <c r="A124" s="15"/>
      <c r="B124" s="16" t="s">
        <v>91</v>
      </c>
      <c r="C124" s="4"/>
      <c r="D124" s="18"/>
      <c r="E124" s="2"/>
      <c r="F124" s="2"/>
      <c r="G124" s="2"/>
      <c r="H124" s="2"/>
      <c r="I124" s="2"/>
      <c r="J124" s="2"/>
      <c r="K124" s="18"/>
      <c r="L124" s="18">
        <f>SUM(E124)</f>
        <v>0</v>
      </c>
      <c r="M124" s="23"/>
      <c r="N124" s="23"/>
      <c r="O124" s="23"/>
      <c r="P124" s="23"/>
      <c r="Q124" s="23"/>
      <c r="R124" s="23"/>
      <c r="S124" s="23"/>
      <c r="T124" s="23"/>
      <c r="U124" s="23"/>
    </row>
    <row r="125" spans="1:21">
      <c r="A125" s="15"/>
      <c r="B125" s="16"/>
      <c r="C125" s="4"/>
      <c r="D125" s="10"/>
      <c r="E125" s="10"/>
      <c r="F125" s="10"/>
      <c r="G125" s="10"/>
      <c r="H125" s="10"/>
      <c r="I125" s="10"/>
      <c r="J125" s="10"/>
      <c r="K125" s="10"/>
      <c r="L125" s="10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>
      <c r="A126" s="47"/>
      <c r="B126" s="16" t="s">
        <v>142</v>
      </c>
      <c r="C126" s="4"/>
      <c r="D126" s="10"/>
      <c r="E126" s="10"/>
      <c r="F126" s="10"/>
      <c r="G126" s="10"/>
      <c r="H126" s="10"/>
      <c r="I126" s="10"/>
      <c r="J126" s="10"/>
      <c r="K126" s="10"/>
      <c r="L126" s="10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>
      <c r="A127" s="15"/>
      <c r="B127" s="16" t="s">
        <v>91</v>
      </c>
      <c r="C127" s="4"/>
      <c r="D127" s="10"/>
      <c r="E127" s="10"/>
      <c r="F127" s="10"/>
      <c r="G127" s="10"/>
      <c r="H127" s="10">
        <f>SUM(H103:H123)</f>
        <v>0</v>
      </c>
      <c r="I127" s="10"/>
      <c r="J127" s="10">
        <f>SUM(J103:J123)</f>
        <v>0</v>
      </c>
      <c r="K127" s="18"/>
      <c r="L127" s="18">
        <f>G127+I127</f>
        <v>0</v>
      </c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>
      <c r="A128" s="15"/>
      <c r="B128" s="16"/>
      <c r="C128" s="4"/>
      <c r="D128" s="10"/>
      <c r="E128" s="10"/>
      <c r="F128" s="10"/>
      <c r="G128" s="10"/>
      <c r="H128" s="10"/>
      <c r="I128" s="10"/>
      <c r="J128" s="10"/>
      <c r="K128" s="10"/>
      <c r="L128" s="10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>
      <c r="A129" s="15"/>
      <c r="C129" s="7"/>
      <c r="E129" s="7"/>
      <c r="F129" s="7"/>
      <c r="G129" s="7"/>
      <c r="H129" s="7"/>
      <c r="I129" s="7"/>
      <c r="J129" s="7"/>
      <c r="K129" s="12"/>
      <c r="L129" s="10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>
      <c r="A130" s="7" t="s">
        <v>44</v>
      </c>
      <c r="B130" s="8" t="s">
        <v>27</v>
      </c>
      <c r="C130" s="118" t="s">
        <v>0</v>
      </c>
      <c r="D130" s="119"/>
      <c r="E130" s="119"/>
      <c r="F130" s="119"/>
      <c r="G130" s="120"/>
      <c r="H130" s="119" t="s">
        <v>1</v>
      </c>
      <c r="I130" s="119"/>
      <c r="J130" s="119"/>
      <c r="K130" s="120"/>
      <c r="L130" s="9" t="s">
        <v>29</v>
      </c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ht="30">
      <c r="A131" s="19"/>
      <c r="B131" s="16" t="s">
        <v>202</v>
      </c>
      <c r="C131" s="64" t="s">
        <v>201</v>
      </c>
      <c r="D131" s="11" t="s">
        <v>3</v>
      </c>
      <c r="E131" s="11" t="s">
        <v>153</v>
      </c>
      <c r="F131" s="11" t="s">
        <v>154</v>
      </c>
      <c r="G131" s="65" t="s">
        <v>198</v>
      </c>
      <c r="H131" s="11" t="s">
        <v>4</v>
      </c>
      <c r="I131" s="11" t="s">
        <v>155</v>
      </c>
      <c r="J131" s="11" t="s">
        <v>156</v>
      </c>
      <c r="K131" s="65" t="s">
        <v>198</v>
      </c>
      <c r="L131" s="11" t="s">
        <v>28</v>
      </c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>
      <c r="A132" s="15"/>
      <c r="B132" s="13" t="s">
        <v>20</v>
      </c>
      <c r="C132" s="66">
        <v>1</v>
      </c>
      <c r="D132" s="48">
        <f>$B$4</f>
        <v>5</v>
      </c>
      <c r="E132" s="10">
        <v>600</v>
      </c>
      <c r="F132" s="10">
        <f>SUM(C132*D132*E132)</f>
        <v>3000</v>
      </c>
      <c r="G132" s="67">
        <f>SUM(C132*D132*$F$4)</f>
        <v>1000</v>
      </c>
      <c r="H132" s="48">
        <f>$B$5</f>
        <v>4</v>
      </c>
      <c r="I132" s="10">
        <f>E132</f>
        <v>600</v>
      </c>
      <c r="J132" s="10">
        <f>SUM(C132*H132*I132)</f>
        <v>2400</v>
      </c>
      <c r="K132" s="67">
        <f>SUM(C132*H132*$F$4)</f>
        <v>800</v>
      </c>
      <c r="L132" s="10">
        <f>SUM(F132+G132+J132+K132)</f>
        <v>7200</v>
      </c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>
      <c r="A133" s="15"/>
      <c r="B133" s="13" t="s">
        <v>145</v>
      </c>
      <c r="C133" s="66">
        <v>1</v>
      </c>
      <c r="D133" s="48">
        <f>$B$4</f>
        <v>5</v>
      </c>
      <c r="E133" s="10">
        <v>450</v>
      </c>
      <c r="F133" s="10">
        <f>SUM(C133*D133*E133)</f>
        <v>2250</v>
      </c>
      <c r="G133" s="67">
        <f t="shared" ref="G133:G134" si="0">SUM(C133*D133*$F$4)</f>
        <v>1000</v>
      </c>
      <c r="H133" s="48">
        <f>$B$5</f>
        <v>4</v>
      </c>
      <c r="I133" s="10">
        <f t="shared" ref="I133:I149" si="1">E133</f>
        <v>450</v>
      </c>
      <c r="J133" s="10">
        <f t="shared" ref="J133:J149" si="2">SUM(C133*H133*I133)</f>
        <v>1800</v>
      </c>
      <c r="K133" s="67">
        <f t="shared" ref="K133:K134" si="3">SUM(C133*H133*$F$4)</f>
        <v>800</v>
      </c>
      <c r="L133" s="10">
        <f t="shared" ref="L133:L134" si="4">SUM(F133+G133+J133+K133)</f>
        <v>5850</v>
      </c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>
      <c r="A134" s="15"/>
      <c r="B134" s="13" t="s">
        <v>146</v>
      </c>
      <c r="C134" s="66">
        <v>1</v>
      </c>
      <c r="D134" s="48">
        <f>$B$4</f>
        <v>5</v>
      </c>
      <c r="E134" s="10">
        <v>400</v>
      </c>
      <c r="F134" s="10">
        <f>SUM(C134*D134*E134)</f>
        <v>2000</v>
      </c>
      <c r="G134" s="67">
        <f t="shared" si="0"/>
        <v>1000</v>
      </c>
      <c r="H134" s="48">
        <f>$B$5</f>
        <v>4</v>
      </c>
      <c r="I134" s="10">
        <f t="shared" si="1"/>
        <v>400</v>
      </c>
      <c r="J134" s="10">
        <f t="shared" si="2"/>
        <v>1600</v>
      </c>
      <c r="K134" s="67">
        <f t="shared" si="3"/>
        <v>800</v>
      </c>
      <c r="L134" s="10">
        <f t="shared" si="4"/>
        <v>5400</v>
      </c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>
      <c r="A135" s="15"/>
      <c r="B135" s="13" t="s">
        <v>21</v>
      </c>
      <c r="C135" s="66"/>
      <c r="D135" s="77">
        <v>0.08</v>
      </c>
      <c r="E135" s="55"/>
      <c r="F135" s="89">
        <f>SUM(F132+F133+F134)*D135</f>
        <v>580</v>
      </c>
      <c r="G135" s="67"/>
      <c r="H135" s="48"/>
      <c r="I135" s="77">
        <v>0.05</v>
      </c>
      <c r="J135" s="10">
        <f>SUM(J132+J133+J134)*I135</f>
        <v>290</v>
      </c>
      <c r="K135" s="67"/>
      <c r="L135" s="10">
        <f>F135+J135</f>
        <v>870</v>
      </c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>
      <c r="A136" s="15"/>
      <c r="B136" s="13" t="s">
        <v>22</v>
      </c>
      <c r="C136" s="66"/>
      <c r="D136" s="78">
        <v>0.13800000000000001</v>
      </c>
      <c r="E136" s="54"/>
      <c r="F136" s="10"/>
      <c r="G136" s="67"/>
      <c r="H136" s="48"/>
      <c r="I136" s="78">
        <v>0.13800000000000001</v>
      </c>
      <c r="J136" s="10"/>
      <c r="K136" s="67"/>
      <c r="L136" s="10"/>
      <c r="M136" s="17" t="s">
        <v>187</v>
      </c>
      <c r="N136" s="17"/>
      <c r="O136" s="17"/>
      <c r="P136" s="17"/>
      <c r="Q136" s="17"/>
      <c r="R136" s="17"/>
      <c r="S136" s="17"/>
      <c r="T136" s="17"/>
      <c r="U136" s="17"/>
    </row>
    <row r="137" spans="1:21">
      <c r="A137" s="15"/>
      <c r="B137" s="13" t="s">
        <v>147</v>
      </c>
      <c r="C137" s="66"/>
      <c r="D137" s="87">
        <f>1/12</f>
        <v>8.3333333333333329E-2</v>
      </c>
      <c r="E137" s="57"/>
      <c r="F137" s="10">
        <f>SUM(F132+F133+F134)*D137</f>
        <v>604.16666666666663</v>
      </c>
      <c r="G137" s="67"/>
      <c r="H137" s="48"/>
      <c r="I137" s="87">
        <f>1/12</f>
        <v>8.3333333333333329E-2</v>
      </c>
      <c r="J137" s="17">
        <f>SUM(J132+J133+J134)*I137</f>
        <v>483.33333333333331</v>
      </c>
      <c r="K137" s="67"/>
      <c r="L137" s="10">
        <f>SUM(F137+J137)</f>
        <v>1087.5</v>
      </c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>
      <c r="A138" s="15"/>
      <c r="B138" s="13" t="s">
        <v>203</v>
      </c>
      <c r="C138" s="66"/>
      <c r="D138" s="88">
        <v>0.03</v>
      </c>
      <c r="E138" s="58"/>
      <c r="F138" s="89">
        <f>SUM(F132+F133+F134)*D138</f>
        <v>217.5</v>
      </c>
      <c r="G138" s="67"/>
      <c r="H138" s="48"/>
      <c r="I138" s="88">
        <v>0.03</v>
      </c>
      <c r="J138" s="10">
        <f>SUM(J132+J133+J134)*I138</f>
        <v>174</v>
      </c>
      <c r="K138" s="67"/>
      <c r="L138" s="10">
        <f>SUM(F138+J138)</f>
        <v>391.5</v>
      </c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>
      <c r="A139" s="15"/>
      <c r="B139" s="13" t="s">
        <v>23</v>
      </c>
      <c r="C139" s="66">
        <v>1</v>
      </c>
      <c r="D139" s="48">
        <v>3</v>
      </c>
      <c r="E139" s="10">
        <v>1000</v>
      </c>
      <c r="F139" s="10">
        <f t="shared" ref="F139:F149" si="5">SUM(C139*D139*E139)</f>
        <v>3000</v>
      </c>
      <c r="G139" s="67">
        <f>SUM(C139*D139*$F$4)</f>
        <v>600</v>
      </c>
      <c r="H139" s="48">
        <f>B5</f>
        <v>4</v>
      </c>
      <c r="I139" s="10">
        <f t="shared" si="1"/>
        <v>1000</v>
      </c>
      <c r="J139" s="10">
        <f t="shared" si="2"/>
        <v>4000</v>
      </c>
      <c r="K139" s="67">
        <f t="shared" ref="K139:K143" si="6">SUM(C139*H139*$F$4)</f>
        <v>800</v>
      </c>
      <c r="L139" s="10">
        <f t="shared" ref="L139:L143" si="7">SUM(F139+G139+J139+K139)</f>
        <v>8400</v>
      </c>
      <c r="M139" s="17" t="s">
        <v>252</v>
      </c>
      <c r="N139" s="17"/>
      <c r="O139" s="17"/>
      <c r="P139" s="17"/>
      <c r="Q139" s="17"/>
      <c r="R139" s="17"/>
      <c r="S139" s="17"/>
      <c r="T139" s="17"/>
      <c r="U139" s="17"/>
    </row>
    <row r="140" spans="1:21">
      <c r="A140" s="15"/>
      <c r="B140" s="13" t="s">
        <v>24</v>
      </c>
      <c r="C140" s="66">
        <v>1</v>
      </c>
      <c r="D140" s="48">
        <v>1</v>
      </c>
      <c r="E140" s="10">
        <v>600</v>
      </c>
      <c r="F140" s="10">
        <f t="shared" si="5"/>
        <v>600</v>
      </c>
      <c r="G140" s="67">
        <f t="shared" ref="G140:G143" si="8">SUM(C140*D140*$F$4)</f>
        <v>200</v>
      </c>
      <c r="H140" s="48">
        <f t="shared" ref="H140:H147" si="9">$B$5</f>
        <v>4</v>
      </c>
      <c r="I140" s="10">
        <f t="shared" si="1"/>
        <v>600</v>
      </c>
      <c r="J140" s="10">
        <f t="shared" si="2"/>
        <v>2400</v>
      </c>
      <c r="K140" s="67">
        <f t="shared" si="6"/>
        <v>800</v>
      </c>
      <c r="L140" s="10">
        <f t="shared" si="7"/>
        <v>4000</v>
      </c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>
      <c r="A141" s="15"/>
      <c r="B141" s="13" t="s">
        <v>253</v>
      </c>
      <c r="C141" s="66">
        <v>1</v>
      </c>
      <c r="D141" s="48">
        <v>5</v>
      </c>
      <c r="E141" s="10">
        <v>1000</v>
      </c>
      <c r="F141" s="10">
        <f t="shared" si="5"/>
        <v>5000</v>
      </c>
      <c r="G141" s="67">
        <f t="shared" si="8"/>
        <v>1000</v>
      </c>
      <c r="H141" s="48">
        <v>0</v>
      </c>
      <c r="I141" s="10">
        <f t="shared" si="1"/>
        <v>1000</v>
      </c>
      <c r="J141" s="10">
        <f t="shared" si="2"/>
        <v>0</v>
      </c>
      <c r="K141" s="67">
        <f t="shared" si="6"/>
        <v>0</v>
      </c>
      <c r="L141" s="10">
        <f t="shared" si="7"/>
        <v>6000</v>
      </c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>
      <c r="A142" s="15"/>
      <c r="B142" s="13" t="s">
        <v>254</v>
      </c>
      <c r="C142" s="66">
        <v>1</v>
      </c>
      <c r="D142" s="48">
        <v>1</v>
      </c>
      <c r="E142" s="10">
        <v>500</v>
      </c>
      <c r="F142" s="10">
        <f t="shared" si="5"/>
        <v>500</v>
      </c>
      <c r="G142" s="67">
        <f t="shared" si="8"/>
        <v>200</v>
      </c>
      <c r="H142" s="48">
        <f t="shared" si="9"/>
        <v>4</v>
      </c>
      <c r="I142" s="10">
        <f t="shared" si="1"/>
        <v>500</v>
      </c>
      <c r="J142" s="10">
        <f t="shared" si="2"/>
        <v>2000</v>
      </c>
      <c r="K142" s="67">
        <f t="shared" si="6"/>
        <v>800</v>
      </c>
      <c r="L142" s="10">
        <f t="shared" si="7"/>
        <v>3500</v>
      </c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>
      <c r="A143" s="15"/>
      <c r="B143" s="13" t="s">
        <v>228</v>
      </c>
      <c r="C143" s="66">
        <v>1</v>
      </c>
      <c r="D143" s="48">
        <f t="shared" ref="D143" si="10">$B$4</f>
        <v>5</v>
      </c>
      <c r="E143" s="10">
        <v>600</v>
      </c>
      <c r="F143" s="10">
        <f t="shared" si="5"/>
        <v>3000</v>
      </c>
      <c r="G143" s="67">
        <f t="shared" si="8"/>
        <v>1000</v>
      </c>
      <c r="H143" s="48">
        <v>0</v>
      </c>
      <c r="I143" s="10">
        <f t="shared" si="1"/>
        <v>600</v>
      </c>
      <c r="J143" s="10">
        <f t="shared" si="2"/>
        <v>0</v>
      </c>
      <c r="K143" s="67">
        <f t="shared" si="6"/>
        <v>0</v>
      </c>
      <c r="L143" s="10">
        <f t="shared" si="7"/>
        <v>4000</v>
      </c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>
      <c r="A144" s="15"/>
      <c r="B144" s="13" t="s">
        <v>255</v>
      </c>
      <c r="C144" s="66">
        <v>0</v>
      </c>
      <c r="D144" s="48">
        <v>5</v>
      </c>
      <c r="E144" s="10">
        <v>0</v>
      </c>
      <c r="F144" s="10">
        <f t="shared" si="5"/>
        <v>0</v>
      </c>
      <c r="G144" s="67">
        <f t="shared" ref="G144:G145" si="11">SUM(C144*D144*200)</f>
        <v>0</v>
      </c>
      <c r="H144" s="48">
        <v>0</v>
      </c>
      <c r="I144" s="10">
        <f t="shared" si="1"/>
        <v>0</v>
      </c>
      <c r="J144" s="10">
        <f t="shared" si="2"/>
        <v>0</v>
      </c>
      <c r="K144" s="67">
        <f t="shared" ref="K144:K145" si="12">SUM(C144*H144*200)</f>
        <v>0</v>
      </c>
      <c r="L144" s="10">
        <f t="shared" ref="L144:L149" si="13">SUM(G144+K144)</f>
        <v>0</v>
      </c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>
      <c r="A145" s="15"/>
      <c r="B145" s="13" t="s">
        <v>148</v>
      </c>
      <c r="C145" s="66">
        <v>0</v>
      </c>
      <c r="D145" s="48">
        <v>0</v>
      </c>
      <c r="E145" s="10">
        <v>0</v>
      </c>
      <c r="F145" s="10">
        <f t="shared" si="5"/>
        <v>0</v>
      </c>
      <c r="G145" s="67">
        <f t="shared" si="11"/>
        <v>0</v>
      </c>
      <c r="H145" s="48">
        <v>0</v>
      </c>
      <c r="I145" s="10">
        <f t="shared" si="1"/>
        <v>0</v>
      </c>
      <c r="J145" s="10">
        <f t="shared" si="2"/>
        <v>0</v>
      </c>
      <c r="K145" s="67">
        <f t="shared" si="12"/>
        <v>0</v>
      </c>
      <c r="L145" s="10">
        <f t="shared" si="13"/>
        <v>0</v>
      </c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>
      <c r="A146" s="15"/>
      <c r="B146" s="13" t="s">
        <v>229</v>
      </c>
      <c r="C146" s="66">
        <v>2</v>
      </c>
      <c r="D146" s="48">
        <v>1</v>
      </c>
      <c r="E146" s="10">
        <v>500</v>
      </c>
      <c r="F146" s="122">
        <f t="shared" ref="F146:F147" si="14">SUM(C146*D146*E146)</f>
        <v>1000</v>
      </c>
      <c r="G146" s="67"/>
      <c r="H146" s="48">
        <f t="shared" si="9"/>
        <v>4</v>
      </c>
      <c r="I146" s="10">
        <f t="shared" ref="I146:I147" si="15">E146</f>
        <v>500</v>
      </c>
      <c r="J146" s="122">
        <f>SUM(C146*H146*I146)</f>
        <v>4000</v>
      </c>
      <c r="K146" s="67"/>
      <c r="L146" s="10">
        <f t="shared" ref="L146:L147" si="16">SUM(F146+G146+J146+K146)</f>
        <v>5000</v>
      </c>
      <c r="M146" s="17" t="s">
        <v>270</v>
      </c>
      <c r="N146" s="17"/>
      <c r="O146" s="17"/>
      <c r="P146" s="17"/>
      <c r="Q146" s="17"/>
      <c r="R146" s="17"/>
      <c r="S146" s="17"/>
      <c r="T146" s="17"/>
      <c r="U146" s="17"/>
    </row>
    <row r="147" spans="1:21">
      <c r="A147" s="15"/>
      <c r="B147" s="13" t="s">
        <v>234</v>
      </c>
      <c r="C147" s="66">
        <v>2</v>
      </c>
      <c r="D147" s="48">
        <v>1</v>
      </c>
      <c r="E147" s="10">
        <v>500</v>
      </c>
      <c r="F147" s="122">
        <f t="shared" si="14"/>
        <v>1000</v>
      </c>
      <c r="G147" s="67"/>
      <c r="H147" s="48">
        <f t="shared" si="9"/>
        <v>4</v>
      </c>
      <c r="I147" s="10">
        <f t="shared" si="15"/>
        <v>500</v>
      </c>
      <c r="J147" s="122">
        <f t="shared" ref="J146:J147" si="17">SUM(C147*H147*I147)</f>
        <v>4000</v>
      </c>
      <c r="K147" s="67"/>
      <c r="L147" s="10">
        <f t="shared" si="16"/>
        <v>5000</v>
      </c>
      <c r="M147" s="17" t="s">
        <v>271</v>
      </c>
      <c r="N147" s="17"/>
      <c r="O147" s="17"/>
      <c r="P147" s="17"/>
      <c r="Q147" s="17"/>
      <c r="R147" s="17"/>
      <c r="S147" s="17"/>
      <c r="T147" s="17"/>
      <c r="U147" s="17"/>
    </row>
    <row r="148" spans="1:21">
      <c r="A148" s="15"/>
      <c r="B148" s="13" t="s">
        <v>149</v>
      </c>
      <c r="C148" s="66"/>
      <c r="D148" s="77">
        <v>0.08</v>
      </c>
      <c r="E148" s="10"/>
      <c r="F148" s="10">
        <f>SUM(F139+F140+F141+F142+F143+F146+F147)*D148</f>
        <v>1128</v>
      </c>
      <c r="G148" s="67"/>
      <c r="H148" s="48"/>
      <c r="I148" s="77">
        <v>0.05</v>
      </c>
      <c r="J148" s="10">
        <f>SUM(J139+J140++J141+J142+J143)*I148</f>
        <v>420</v>
      </c>
      <c r="K148" s="67"/>
      <c r="L148" s="10">
        <f>SUM(F148+J148)</f>
        <v>1548</v>
      </c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1:21">
      <c r="A149" s="15"/>
      <c r="B149" s="13" t="s">
        <v>150</v>
      </c>
      <c r="C149" s="66"/>
      <c r="D149" s="48"/>
      <c r="E149" s="10"/>
      <c r="F149" s="10">
        <f t="shared" si="5"/>
        <v>0</v>
      </c>
      <c r="G149" s="67"/>
      <c r="H149" s="48"/>
      <c r="I149" s="10">
        <f t="shared" si="1"/>
        <v>0</v>
      </c>
      <c r="J149" s="10">
        <f t="shared" si="2"/>
        <v>0</v>
      </c>
      <c r="K149" s="67"/>
      <c r="L149" s="10">
        <f t="shared" si="13"/>
        <v>0</v>
      </c>
      <c r="M149" s="17" t="s">
        <v>187</v>
      </c>
      <c r="N149" s="17"/>
      <c r="O149" s="17"/>
      <c r="P149" s="17"/>
      <c r="Q149" s="17"/>
      <c r="R149" s="17"/>
      <c r="S149" s="17"/>
      <c r="T149" s="17"/>
      <c r="U149" s="17"/>
    </row>
    <row r="150" spans="1:21">
      <c r="A150" s="34"/>
      <c r="B150" s="13" t="s">
        <v>190</v>
      </c>
      <c r="C150" s="123">
        <f>SUM(C132:C149)</f>
        <v>12</v>
      </c>
      <c r="D150" s="10"/>
      <c r="E150" s="10">
        <v>90</v>
      </c>
      <c r="G150" s="122">
        <f>C150*E150</f>
        <v>1080</v>
      </c>
      <c r="H150" s="10"/>
      <c r="I150" s="10">
        <v>90</v>
      </c>
      <c r="K150" s="124">
        <f>I150*C150</f>
        <v>1080</v>
      </c>
      <c r="L150" s="10">
        <f>SUM(K150+G150)</f>
        <v>2160</v>
      </c>
      <c r="M150" s="17" t="s">
        <v>272</v>
      </c>
      <c r="N150" s="17"/>
      <c r="O150" s="17"/>
      <c r="P150" s="17"/>
      <c r="Q150" s="17"/>
      <c r="R150" s="17"/>
      <c r="S150" s="17"/>
      <c r="T150" s="17"/>
      <c r="U150" s="17"/>
    </row>
    <row r="151" spans="1:21">
      <c r="A151" s="34"/>
      <c r="B151" s="13" t="s">
        <v>143</v>
      </c>
      <c r="C151" s="70"/>
      <c r="D151" s="10"/>
      <c r="E151" s="10"/>
      <c r="F151" s="10"/>
      <c r="G151" s="67"/>
      <c r="H151" s="10"/>
      <c r="I151" s="10"/>
      <c r="J151" s="10"/>
      <c r="K151" s="67"/>
      <c r="L151" s="10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s="30" customFormat="1">
      <c r="A152" s="15"/>
      <c r="B152" s="96" t="s">
        <v>91</v>
      </c>
      <c r="C152" s="97"/>
      <c r="D152" s="98"/>
      <c r="E152" s="98"/>
      <c r="F152" s="98">
        <f>SUM(F132:F150)</f>
        <v>23879.666666666664</v>
      </c>
      <c r="G152" s="99">
        <f>SUM(G132:G150)</f>
        <v>7080</v>
      </c>
      <c r="H152" s="98"/>
      <c r="I152" s="98"/>
      <c r="J152" s="98">
        <f>SUM(J132:J150)</f>
        <v>23567.333333333332</v>
      </c>
      <c r="K152" s="99">
        <f>SUM(K132:K150)</f>
        <v>5880</v>
      </c>
      <c r="L152" s="98">
        <f>SUM(E152:K152)</f>
        <v>60407</v>
      </c>
      <c r="M152" s="23">
        <f>SUM(L132:L150)</f>
        <v>60407</v>
      </c>
      <c r="N152" s="23"/>
      <c r="O152" s="23"/>
      <c r="P152" s="23"/>
      <c r="Q152" s="23"/>
      <c r="R152" s="23"/>
      <c r="S152" s="23"/>
      <c r="T152" s="23"/>
      <c r="U152" s="23"/>
    </row>
    <row r="153" spans="1:21">
      <c r="A153" s="15"/>
      <c r="B153" s="16"/>
      <c r="C153" s="4"/>
      <c r="D153" s="10"/>
      <c r="E153" s="10"/>
      <c r="F153" s="10"/>
      <c r="G153" s="10"/>
      <c r="H153" s="10"/>
      <c r="I153" s="10"/>
      <c r="J153" s="10"/>
      <c r="K153" s="10"/>
      <c r="L153" s="10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>
      <c r="A154" s="15"/>
      <c r="B154" s="16" t="s">
        <v>83</v>
      </c>
      <c r="C154" s="4"/>
      <c r="D154" s="10"/>
      <c r="E154" s="10"/>
      <c r="F154" s="10"/>
      <c r="G154" s="10"/>
      <c r="H154" s="10"/>
      <c r="I154" s="10"/>
      <c r="J154" s="18"/>
      <c r="K154" s="18"/>
      <c r="L154" s="18">
        <f>SUM(L121+L152)</f>
        <v>138857</v>
      </c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ht="15.75" thickBot="1">
      <c r="A155" s="15"/>
      <c r="B155" s="16"/>
      <c r="C155" s="4"/>
      <c r="D155" s="10"/>
      <c r="E155" s="10"/>
      <c r="F155" s="10"/>
      <c r="G155" s="10"/>
      <c r="H155" s="10"/>
      <c r="I155" s="10"/>
      <c r="J155" s="10"/>
      <c r="K155" s="10"/>
      <c r="L155" s="10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ht="15.75" thickBot="1">
      <c r="A156" s="115" t="s">
        <v>46</v>
      </c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7"/>
      <c r="M156" s="10"/>
    </row>
    <row r="157" spans="1:2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10"/>
    </row>
    <row r="158" spans="1:21">
      <c r="A158" s="7" t="s">
        <v>44</v>
      </c>
      <c r="B158" s="8" t="s">
        <v>27</v>
      </c>
      <c r="C158" s="118" t="s">
        <v>0</v>
      </c>
      <c r="D158" s="119"/>
      <c r="E158" s="119"/>
      <c r="F158" s="119"/>
      <c r="G158" s="120"/>
      <c r="H158" s="118" t="s">
        <v>1</v>
      </c>
      <c r="I158" s="119"/>
      <c r="J158" s="119"/>
      <c r="K158" s="120"/>
      <c r="L158" s="9" t="s">
        <v>29</v>
      </c>
      <c r="M158" s="17" t="s">
        <v>230</v>
      </c>
      <c r="N158" s="17"/>
      <c r="O158" s="17"/>
      <c r="P158" s="17"/>
      <c r="Q158" s="17"/>
      <c r="R158" s="17"/>
      <c r="S158" s="17"/>
      <c r="T158" s="17"/>
      <c r="U158" s="17"/>
    </row>
    <row r="159" spans="1:21" ht="30">
      <c r="A159" s="19"/>
      <c r="B159" s="8" t="s">
        <v>231</v>
      </c>
      <c r="C159" s="64" t="s">
        <v>2</v>
      </c>
      <c r="D159" s="11" t="s">
        <v>3</v>
      </c>
      <c r="E159" s="11" t="s">
        <v>183</v>
      </c>
      <c r="F159" s="11" t="s">
        <v>182</v>
      </c>
      <c r="G159" s="65" t="s">
        <v>152</v>
      </c>
      <c r="H159" s="64" t="s">
        <v>4</v>
      </c>
      <c r="I159" s="11" t="s">
        <v>155</v>
      </c>
      <c r="J159" s="11" t="s">
        <v>154</v>
      </c>
      <c r="K159" s="65" t="s">
        <v>152</v>
      </c>
      <c r="L159" s="11" t="s">
        <v>28</v>
      </c>
      <c r="M159" s="17" t="s">
        <v>256</v>
      </c>
      <c r="N159" s="17"/>
      <c r="O159" s="17"/>
      <c r="P159" s="17"/>
      <c r="Q159" s="17"/>
      <c r="R159" s="17"/>
      <c r="S159" s="17"/>
      <c r="T159" s="17"/>
      <c r="U159" s="17"/>
    </row>
    <row r="160" spans="1:21">
      <c r="A160" s="19"/>
      <c r="B160" s="19" t="s">
        <v>5</v>
      </c>
      <c r="C160" s="84">
        <v>7</v>
      </c>
      <c r="D160" s="48">
        <f t="shared" ref="D160:D162" si="18">$B$4</f>
        <v>5</v>
      </c>
      <c r="E160" s="17">
        <v>500</v>
      </c>
      <c r="F160" s="17">
        <f>C160*D160*E160</f>
        <v>17500</v>
      </c>
      <c r="G160" s="80">
        <f>C160*D160*$F$4</f>
        <v>7000</v>
      </c>
      <c r="H160" s="48">
        <f t="shared" ref="H160:H162" si="19">$B$5</f>
        <v>4</v>
      </c>
      <c r="I160" s="17">
        <f>500</f>
        <v>500</v>
      </c>
      <c r="J160" s="17">
        <f>C160*H160*I160</f>
        <v>14000</v>
      </c>
      <c r="K160" s="80">
        <f>SUM(C160*H160*$F$4)</f>
        <v>5600</v>
      </c>
      <c r="L160" s="17">
        <f>SUM(F160+G160+J160+K160)</f>
        <v>44100</v>
      </c>
      <c r="M160" s="17" t="s">
        <v>233</v>
      </c>
      <c r="N160" s="17"/>
      <c r="O160" s="17"/>
      <c r="P160" s="17"/>
      <c r="Q160" s="17"/>
      <c r="R160" s="17"/>
      <c r="S160" s="17"/>
      <c r="T160" s="17"/>
      <c r="U160" s="17"/>
    </row>
    <row r="161" spans="1:21">
      <c r="A161" s="19"/>
      <c r="B161" s="19" t="s">
        <v>6</v>
      </c>
      <c r="C161" s="84">
        <v>0</v>
      </c>
      <c r="D161" s="48">
        <f t="shared" si="18"/>
        <v>5</v>
      </c>
      <c r="E161" s="17">
        <v>60</v>
      </c>
      <c r="F161" s="17">
        <f>C161*D161*E161</f>
        <v>0</v>
      </c>
      <c r="G161" s="80">
        <f t="shared" ref="G161:G162" si="20">C161*D161*200</f>
        <v>0</v>
      </c>
      <c r="H161" s="48">
        <f t="shared" si="19"/>
        <v>4</v>
      </c>
      <c r="I161" s="17">
        <v>60</v>
      </c>
      <c r="J161" s="17">
        <f t="shared" ref="J161:J162" si="21">C161*H161*I161</f>
        <v>0</v>
      </c>
      <c r="K161" s="80">
        <f t="shared" ref="K161:K162" si="22">SUM(C161*H161*I161)</f>
        <v>0</v>
      </c>
      <c r="L161" s="17" t="s">
        <v>184</v>
      </c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1:21" s="130" customFormat="1" ht="15.75" customHeight="1">
      <c r="A162" s="125"/>
      <c r="B162" s="125" t="s">
        <v>7</v>
      </c>
      <c r="C162" s="126">
        <v>1</v>
      </c>
      <c r="D162" s="127">
        <f t="shared" si="18"/>
        <v>5</v>
      </c>
      <c r="E162" s="128">
        <v>37</v>
      </c>
      <c r="F162" s="128">
        <f>C162*D162*E162</f>
        <v>185</v>
      </c>
      <c r="G162" s="129">
        <f t="shared" si="20"/>
        <v>1000</v>
      </c>
      <c r="H162" s="127">
        <f t="shared" si="19"/>
        <v>4</v>
      </c>
      <c r="I162" s="128">
        <v>37</v>
      </c>
      <c r="J162" s="128">
        <f t="shared" si="21"/>
        <v>148</v>
      </c>
      <c r="K162" s="129">
        <f t="shared" si="22"/>
        <v>148</v>
      </c>
      <c r="L162" s="128">
        <f>SUM(G162+K162)</f>
        <v>1148</v>
      </c>
      <c r="M162" s="128" t="s">
        <v>273</v>
      </c>
      <c r="N162" s="128"/>
      <c r="O162" s="128"/>
      <c r="P162" s="128"/>
      <c r="Q162" s="128"/>
      <c r="R162" s="128"/>
      <c r="S162" s="128"/>
      <c r="T162" s="128"/>
      <c r="U162" s="128"/>
    </row>
    <row r="163" spans="1:21">
      <c r="A163" s="19"/>
      <c r="B163" s="19" t="s">
        <v>8</v>
      </c>
      <c r="C163" s="84"/>
      <c r="D163" s="77">
        <v>0.08</v>
      </c>
      <c r="E163" s="55"/>
      <c r="F163" s="89">
        <f>SUM(F160+F161+F162)*D163</f>
        <v>1414.8</v>
      </c>
      <c r="G163" s="80"/>
      <c r="H163" s="79"/>
      <c r="I163" s="77">
        <v>0.05</v>
      </c>
      <c r="J163" s="55">
        <f>SUM(J160+J161+J162)*I163</f>
        <v>707.40000000000009</v>
      </c>
      <c r="K163" s="80"/>
      <c r="L163" s="17">
        <f t="shared" ref="L163:L168" si="23">SUM(F163+J163)</f>
        <v>2122.1999999999998</v>
      </c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>
      <c r="A164" s="59"/>
      <c r="B164" s="19" t="s">
        <v>10</v>
      </c>
      <c r="C164" s="84"/>
      <c r="D164" s="78">
        <v>0.13800000000000001</v>
      </c>
      <c r="E164" s="54"/>
      <c r="F164" s="60"/>
      <c r="G164" s="80"/>
      <c r="H164" s="79"/>
      <c r="I164" s="78">
        <v>0.13800000000000001</v>
      </c>
      <c r="J164" s="17"/>
      <c r="K164" s="80"/>
      <c r="L164" s="17">
        <f t="shared" si="23"/>
        <v>0</v>
      </c>
      <c r="M164" s="17" t="s">
        <v>187</v>
      </c>
      <c r="N164" s="17"/>
      <c r="O164" s="17"/>
      <c r="P164" s="17"/>
      <c r="Q164" s="17"/>
      <c r="R164" s="17"/>
      <c r="S164" s="17"/>
      <c r="T164" s="17"/>
      <c r="U164" s="17"/>
    </row>
    <row r="165" spans="1:21">
      <c r="A165" s="61"/>
      <c r="B165" s="19" t="s">
        <v>9</v>
      </c>
      <c r="C165" s="84"/>
      <c r="D165" s="87">
        <f>1/12</f>
        <v>8.3333333333333329E-2</v>
      </c>
      <c r="E165" s="62"/>
      <c r="F165" s="60">
        <f>SUM(F160:F162)*D165</f>
        <v>1473.75</v>
      </c>
      <c r="G165" s="80"/>
      <c r="H165" s="79"/>
      <c r="I165" s="87">
        <f>1/12</f>
        <v>8.3333333333333329E-2</v>
      </c>
      <c r="J165" s="17">
        <f>SUM(J160:J162)*I165</f>
        <v>1179</v>
      </c>
      <c r="K165" s="80"/>
      <c r="L165" s="17">
        <f t="shared" si="23"/>
        <v>2652.75</v>
      </c>
      <c r="N165" s="17"/>
      <c r="O165" s="17"/>
      <c r="P165" s="17"/>
      <c r="Q165" s="17"/>
      <c r="R165" s="17"/>
      <c r="S165" s="17"/>
      <c r="T165" s="17"/>
      <c r="U165" s="17"/>
    </row>
    <row r="166" spans="1:21">
      <c r="A166" s="63"/>
      <c r="B166" s="19" t="s">
        <v>204</v>
      </c>
      <c r="C166" s="84"/>
      <c r="D166" s="88">
        <v>0.03</v>
      </c>
      <c r="E166" s="17"/>
      <c r="F166" s="17">
        <f>SUM(F160+F161+F162)*D166</f>
        <v>530.54999999999995</v>
      </c>
      <c r="G166" s="80"/>
      <c r="H166" s="79"/>
      <c r="I166" s="88">
        <v>0.03</v>
      </c>
      <c r="J166" s="17">
        <f>SUM(J160:J162)*I166</f>
        <v>424.44</v>
      </c>
      <c r="K166" s="80"/>
      <c r="L166" s="17">
        <f t="shared" si="23"/>
        <v>954.99</v>
      </c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1:21">
      <c r="A167" s="19"/>
      <c r="B167" s="19" t="s">
        <v>11</v>
      </c>
      <c r="C167" s="84">
        <v>7</v>
      </c>
      <c r="D167" s="48">
        <v>5</v>
      </c>
      <c r="E167" s="17">
        <v>10</v>
      </c>
      <c r="F167" s="17">
        <f>C167*E167*D167</f>
        <v>350</v>
      </c>
      <c r="G167" s="80"/>
      <c r="H167" s="48">
        <f t="shared" ref="H167:H168" si="24">$B$5</f>
        <v>4</v>
      </c>
      <c r="I167" s="17">
        <v>10</v>
      </c>
      <c r="J167" s="17">
        <f>C167*I167*H167</f>
        <v>280</v>
      </c>
      <c r="K167" s="80"/>
      <c r="L167" s="17">
        <f t="shared" si="23"/>
        <v>630</v>
      </c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1:21">
      <c r="A168" s="20"/>
      <c r="B168" s="19" t="s">
        <v>12</v>
      </c>
      <c r="C168" s="84">
        <f t="shared" ref="C168" si="25">$D$4</f>
        <v>7</v>
      </c>
      <c r="D168" s="48"/>
      <c r="E168" s="17">
        <v>90</v>
      </c>
      <c r="F168" s="17">
        <f t="shared" ref="F168" si="26">C168*E168</f>
        <v>630</v>
      </c>
      <c r="G168" s="80"/>
      <c r="H168" s="48">
        <f t="shared" si="24"/>
        <v>4</v>
      </c>
      <c r="I168" s="17">
        <v>90</v>
      </c>
      <c r="J168" s="17">
        <f>C168*I168</f>
        <v>630</v>
      </c>
      <c r="K168" s="80"/>
      <c r="L168" s="17">
        <f t="shared" si="23"/>
        <v>1260</v>
      </c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>
      <c r="A169" s="19"/>
      <c r="B169" s="90" t="s">
        <v>206</v>
      </c>
      <c r="C169" s="91"/>
      <c r="D169" s="92"/>
      <c r="E169" s="93"/>
      <c r="F169" s="93">
        <f>SUM(F160:F168)</f>
        <v>22084.1</v>
      </c>
      <c r="G169" s="94">
        <f>SUM(G160:G168)</f>
        <v>8000</v>
      </c>
      <c r="H169" s="95"/>
      <c r="I169" s="93"/>
      <c r="J169" s="93">
        <f>SUM(J160:J168)</f>
        <v>17368.84</v>
      </c>
      <c r="K169" s="94">
        <f>SUM(K160:K168)</f>
        <v>5748</v>
      </c>
      <c r="L169" s="93">
        <f>SUM(L160:L168)</f>
        <v>52867.939999999995</v>
      </c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>
      <c r="A170" s="19"/>
      <c r="B170" s="19"/>
      <c r="C170" s="84"/>
      <c r="D170" s="55"/>
      <c r="E170" s="17"/>
      <c r="F170" s="17"/>
      <c r="G170" s="80"/>
      <c r="H170" s="56"/>
      <c r="I170" s="17"/>
      <c r="J170" s="17"/>
      <c r="K170" s="80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>
      <c r="A171" s="19"/>
      <c r="B171" s="19" t="s">
        <v>13</v>
      </c>
      <c r="C171" s="84">
        <f>D5</f>
        <v>4</v>
      </c>
      <c r="D171" s="48">
        <f>$B$4-2</f>
        <v>3</v>
      </c>
      <c r="E171" s="17">
        <v>500</v>
      </c>
      <c r="F171" s="17">
        <f>C171*D171*E171</f>
        <v>6000</v>
      </c>
      <c r="G171" s="80">
        <f>C171*D171*$F$4</f>
        <v>2400</v>
      </c>
      <c r="H171" s="48">
        <f t="shared" ref="H171" si="27">$B$5</f>
        <v>4</v>
      </c>
      <c r="I171" s="17">
        <v>500</v>
      </c>
      <c r="J171" s="17">
        <f>C171*H171*I171</f>
        <v>8000</v>
      </c>
      <c r="K171" s="80">
        <f>SUM(C171*H171*$F$4)</f>
        <v>3200</v>
      </c>
      <c r="L171" s="17">
        <f>SUM(F171+G171+J171+K171)</f>
        <v>19600</v>
      </c>
      <c r="M171" s="17" t="s">
        <v>220</v>
      </c>
      <c r="N171" s="17"/>
      <c r="O171" s="17"/>
      <c r="P171" s="17"/>
      <c r="Q171" s="17"/>
      <c r="R171" s="17"/>
      <c r="S171" s="17"/>
      <c r="T171" s="17"/>
      <c r="U171" s="17"/>
    </row>
    <row r="172" spans="1:21">
      <c r="A172" s="19"/>
      <c r="B172" s="19" t="s">
        <v>14</v>
      </c>
      <c r="C172" s="84"/>
      <c r="D172" s="77">
        <v>0.08</v>
      </c>
      <c r="E172" s="55"/>
      <c r="F172" s="17">
        <f>F171*D172</f>
        <v>480</v>
      </c>
      <c r="G172" s="80"/>
      <c r="H172" s="79"/>
      <c r="I172" s="77">
        <v>0.05</v>
      </c>
      <c r="J172" s="17">
        <f>J171*I172</f>
        <v>400</v>
      </c>
      <c r="K172" s="80"/>
      <c r="L172" s="17">
        <f t="shared" ref="L172:L177" si="28">SUM(F172+J172)</f>
        <v>880</v>
      </c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>
      <c r="A173" s="19"/>
      <c r="B173" s="19" t="s">
        <v>16</v>
      </c>
      <c r="C173" s="84"/>
      <c r="D173" s="78">
        <v>0.13800000000000001</v>
      </c>
      <c r="E173" s="54"/>
      <c r="F173" s="17"/>
      <c r="G173" s="80"/>
      <c r="H173" s="79"/>
      <c r="I173" s="78">
        <v>0.13800000000000001</v>
      </c>
      <c r="J173" s="17"/>
      <c r="K173" s="80"/>
      <c r="L173" s="17">
        <f t="shared" si="28"/>
        <v>0</v>
      </c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>
      <c r="A174" s="19"/>
      <c r="B174" s="19" t="s">
        <v>15</v>
      </c>
      <c r="C174" s="84"/>
      <c r="D174" s="87">
        <f>1/12</f>
        <v>8.3333333333333329E-2</v>
      </c>
      <c r="E174" s="62"/>
      <c r="F174" s="17">
        <f>F171*D174</f>
        <v>500</v>
      </c>
      <c r="G174" s="80"/>
      <c r="H174" s="79"/>
      <c r="I174" s="87">
        <f>1/12</f>
        <v>8.3333333333333329E-2</v>
      </c>
      <c r="J174" s="17">
        <f>J171*I174</f>
        <v>666.66666666666663</v>
      </c>
      <c r="K174" s="80"/>
      <c r="L174" s="17">
        <f t="shared" si="28"/>
        <v>1166.6666666666665</v>
      </c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>
      <c r="A175" s="19"/>
      <c r="B175" s="19" t="s">
        <v>205</v>
      </c>
      <c r="C175" s="84"/>
      <c r="D175" s="88">
        <v>0.03</v>
      </c>
      <c r="E175" s="17"/>
      <c r="F175" s="17">
        <f>SUM(F171*D175)</f>
        <v>180</v>
      </c>
      <c r="G175" s="80"/>
      <c r="H175" s="79"/>
      <c r="I175" s="88">
        <v>0.03</v>
      </c>
      <c r="J175" s="17">
        <f>SUM(J171*I175)</f>
        <v>240</v>
      </c>
      <c r="K175" s="80"/>
      <c r="L175" s="17">
        <f t="shared" si="28"/>
        <v>420</v>
      </c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>
      <c r="A176" s="19"/>
      <c r="B176" s="19" t="s">
        <v>17</v>
      </c>
      <c r="C176" s="84">
        <f>D5</f>
        <v>4</v>
      </c>
      <c r="D176" s="48"/>
      <c r="E176" s="17">
        <v>90</v>
      </c>
      <c r="F176" s="17">
        <f t="shared" ref="F176:F177" si="29">C176*E176</f>
        <v>360</v>
      </c>
      <c r="G176" s="80"/>
      <c r="H176" s="48">
        <f t="shared" ref="H176:H177" si="30">$B$5</f>
        <v>4</v>
      </c>
      <c r="I176" s="17">
        <v>90</v>
      </c>
      <c r="J176" s="17">
        <f t="shared" ref="J176" si="31">C176*I176</f>
        <v>360</v>
      </c>
      <c r="K176" s="80"/>
      <c r="L176" s="17">
        <f t="shared" si="28"/>
        <v>720</v>
      </c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>
      <c r="A177" s="21"/>
      <c r="B177" s="19" t="s">
        <v>18</v>
      </c>
      <c r="C177" s="84">
        <f>D5</f>
        <v>4</v>
      </c>
      <c r="D177" s="55"/>
      <c r="E177" s="17">
        <v>50</v>
      </c>
      <c r="F177" s="17">
        <f t="shared" si="29"/>
        <v>200</v>
      </c>
      <c r="G177" s="80"/>
      <c r="H177" s="48">
        <f t="shared" si="30"/>
        <v>4</v>
      </c>
      <c r="I177" s="17">
        <v>50</v>
      </c>
      <c r="J177" s="17">
        <f>I177*H177</f>
        <v>200</v>
      </c>
      <c r="K177" s="80"/>
      <c r="L177" s="17">
        <f t="shared" si="28"/>
        <v>400</v>
      </c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>
      <c r="A178" s="22"/>
      <c r="B178" s="90" t="s">
        <v>19</v>
      </c>
      <c r="C178" s="91"/>
      <c r="D178" s="92"/>
      <c r="E178" s="93"/>
      <c r="F178" s="93">
        <f>SUM(F171:F177)</f>
        <v>7720</v>
      </c>
      <c r="G178" s="94">
        <f>SUM(G171:G176)</f>
        <v>2400</v>
      </c>
      <c r="H178" s="95"/>
      <c r="I178" s="93"/>
      <c r="J178" s="93">
        <f>SUM(J171:J177)</f>
        <v>9866.6666666666661</v>
      </c>
      <c r="K178" s="94">
        <f>SUM(K171:K177)</f>
        <v>3200</v>
      </c>
      <c r="L178" s="93">
        <f>SUM(L171:L177)</f>
        <v>23186.666666666668</v>
      </c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>
      <c r="A179" s="12"/>
      <c r="B179" s="12" t="s">
        <v>91</v>
      </c>
      <c r="C179" s="85"/>
      <c r="D179" s="86"/>
      <c r="E179" s="82"/>
      <c r="F179" s="83">
        <f>SUM(F169+F178)</f>
        <v>29804.1</v>
      </c>
      <c r="G179" s="83">
        <f>SUM(G169+G178)</f>
        <v>10400</v>
      </c>
      <c r="H179" s="81"/>
      <c r="I179" s="82"/>
      <c r="J179" s="83">
        <f>SUM(J169+J178)</f>
        <v>27235.506666666668</v>
      </c>
      <c r="K179" s="83">
        <f>SUM(K169+K178)</f>
        <v>8948</v>
      </c>
      <c r="L179" s="23">
        <f>SUM(F179:K179)</f>
        <v>76387.606666666659</v>
      </c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>
      <c r="A180" s="12"/>
      <c r="B180" s="12"/>
      <c r="C180" s="12"/>
      <c r="D180" s="23"/>
      <c r="E180" s="23"/>
      <c r="F180" s="23"/>
      <c r="G180" s="23"/>
      <c r="H180" s="23"/>
      <c r="I180" s="23"/>
      <c r="J180" s="23"/>
      <c r="K180" s="23"/>
      <c r="L180" s="23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>
      <c r="A181" s="12"/>
      <c r="B181" s="12" t="s">
        <v>179</v>
      </c>
      <c r="C181" s="12"/>
      <c r="D181" s="23"/>
      <c r="E181" s="23"/>
      <c r="F181" s="23"/>
      <c r="G181" s="23"/>
      <c r="H181" s="23"/>
      <c r="I181" s="23"/>
      <c r="J181" s="23"/>
      <c r="K181" s="23"/>
      <c r="L181" s="23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>
      <c r="A182" s="12"/>
      <c r="B182" s="12" t="s">
        <v>91</v>
      </c>
      <c r="C182" s="12"/>
      <c r="D182" s="23"/>
      <c r="E182" s="23"/>
      <c r="F182" s="23"/>
      <c r="G182" s="23"/>
      <c r="H182" s="23"/>
      <c r="I182" s="23"/>
      <c r="J182" s="23"/>
      <c r="K182" s="23"/>
      <c r="L182" s="23">
        <f>SUM(L181:L181)</f>
        <v>0</v>
      </c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>
      <c r="A183" s="12"/>
      <c r="B183" s="12"/>
      <c r="C183" s="12"/>
      <c r="D183" s="23"/>
      <c r="E183" s="23"/>
      <c r="F183" s="23"/>
      <c r="G183" s="23"/>
      <c r="H183" s="23"/>
      <c r="I183" s="23"/>
      <c r="J183" s="23"/>
      <c r="K183" s="23"/>
      <c r="L183" s="23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>
      <c r="A184" s="12"/>
      <c r="B184" s="12" t="s">
        <v>180</v>
      </c>
      <c r="C184" s="12"/>
      <c r="D184" s="23"/>
      <c r="E184" s="23"/>
      <c r="F184" s="23"/>
      <c r="G184" s="23"/>
      <c r="H184" s="23"/>
      <c r="I184" s="23"/>
      <c r="J184" s="23"/>
      <c r="K184" s="23"/>
      <c r="L184" s="23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>
      <c r="A185" s="12"/>
      <c r="B185" s="12" t="s">
        <v>91</v>
      </c>
      <c r="C185" s="12"/>
      <c r="D185" s="23"/>
      <c r="E185" s="23"/>
      <c r="F185" s="23"/>
      <c r="G185" s="23"/>
      <c r="H185" s="23"/>
      <c r="I185" s="23"/>
      <c r="J185" s="23"/>
      <c r="K185" s="23"/>
      <c r="L185" s="23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>
      <c r="A186" s="12"/>
      <c r="B186" s="12"/>
      <c r="C186" s="12"/>
      <c r="D186" s="23"/>
      <c r="E186" s="23"/>
      <c r="F186" s="23"/>
      <c r="G186" s="23"/>
      <c r="H186" s="23"/>
      <c r="I186" s="23"/>
      <c r="J186" s="23"/>
      <c r="K186" s="23"/>
      <c r="L186" s="23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>
      <c r="A187" s="12"/>
      <c r="B187" s="12" t="s">
        <v>181</v>
      </c>
      <c r="C187" s="12"/>
      <c r="D187" s="23"/>
      <c r="E187" s="23"/>
      <c r="F187" s="23"/>
      <c r="G187" s="23"/>
      <c r="H187" s="23"/>
      <c r="I187" s="23"/>
      <c r="J187" s="23"/>
      <c r="K187" s="23"/>
      <c r="L187" s="23">
        <f>SUM(L178+L169)</f>
        <v>76054.606666666659</v>
      </c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 ht="15.75" customHeight="1" thickBot="1">
      <c r="A188" s="22"/>
      <c r="B188" s="24"/>
      <c r="C188" s="24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 ht="16.5" customHeight="1" thickBot="1">
      <c r="A189" s="115" t="s">
        <v>81</v>
      </c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ht="16.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s="35" customFormat="1" ht="16.5" customHeight="1">
      <c r="A191" s="40"/>
      <c r="B191" s="32" t="s">
        <v>71</v>
      </c>
      <c r="C191" s="40"/>
      <c r="D191" s="40"/>
      <c r="E191" s="40"/>
      <c r="F191" s="40"/>
      <c r="G191" s="40"/>
      <c r="H191" s="40"/>
      <c r="I191" s="40"/>
      <c r="J191" s="40"/>
      <c r="K191" s="40"/>
      <c r="L191" s="52">
        <v>2000</v>
      </c>
      <c r="M191" s="17" t="s">
        <v>274</v>
      </c>
      <c r="N191" s="17"/>
      <c r="O191" s="17"/>
      <c r="P191" s="17"/>
      <c r="Q191" s="17"/>
      <c r="R191" s="17"/>
      <c r="S191" s="17"/>
      <c r="T191" s="17"/>
      <c r="U191" s="17"/>
    </row>
    <row r="192" spans="1:21" s="35" customFormat="1" ht="16.5" customHeight="1">
      <c r="A192" s="40"/>
      <c r="B192" s="3" t="s">
        <v>91</v>
      </c>
      <c r="C192" s="40"/>
      <c r="D192" s="40"/>
      <c r="E192" s="40"/>
      <c r="F192" s="40"/>
      <c r="G192" s="40"/>
      <c r="H192" s="40"/>
      <c r="I192" s="40"/>
      <c r="J192" s="40"/>
      <c r="L192" s="40">
        <f>SUM(L191)</f>
        <v>2000</v>
      </c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s="35" customFormat="1" ht="16.5" customHeight="1">
      <c r="A193" s="40"/>
      <c r="B193" s="3"/>
      <c r="C193" s="40"/>
      <c r="D193" s="40"/>
      <c r="E193" s="40"/>
      <c r="F193" s="40"/>
      <c r="G193" s="40"/>
      <c r="H193" s="40"/>
      <c r="I193" s="40"/>
      <c r="J193" s="40"/>
      <c r="L193" s="40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1:21" s="35" customFormat="1" ht="16.5" customHeight="1">
      <c r="A194" s="40"/>
      <c r="B194" s="3" t="s">
        <v>95</v>
      </c>
      <c r="C194" s="40"/>
      <c r="D194" s="40"/>
      <c r="E194" s="40"/>
      <c r="F194" s="40"/>
      <c r="G194" s="40"/>
      <c r="H194" s="40"/>
      <c r="I194" s="40"/>
      <c r="J194" s="40"/>
      <c r="L194" s="40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s="35" customFormat="1" ht="16.5" customHeight="1">
      <c r="A195" s="40"/>
      <c r="B195" s="32" t="s">
        <v>96</v>
      </c>
      <c r="C195" s="40"/>
      <c r="D195" s="40"/>
      <c r="E195" s="40"/>
      <c r="F195" s="40"/>
      <c r="G195" s="40"/>
      <c r="H195" s="40"/>
      <c r="I195" s="40"/>
      <c r="J195" s="40"/>
      <c r="L195" s="38">
        <v>250</v>
      </c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s="35" customFormat="1" ht="16.5" customHeight="1">
      <c r="A196" s="40"/>
      <c r="B196" s="32" t="s">
        <v>217</v>
      </c>
      <c r="C196" s="40"/>
      <c r="D196" s="40"/>
      <c r="E196" s="40"/>
      <c r="F196" s="40"/>
      <c r="G196" s="40"/>
      <c r="H196" s="40"/>
      <c r="I196" s="40"/>
      <c r="J196" s="40"/>
      <c r="L196" s="38">
        <v>1000</v>
      </c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s="35" customFormat="1" ht="16.5" customHeight="1">
      <c r="A197" s="40"/>
      <c r="B197" s="3" t="s">
        <v>91</v>
      </c>
      <c r="C197" s="40"/>
      <c r="D197" s="40"/>
      <c r="E197" s="40"/>
      <c r="F197" s="40"/>
      <c r="G197" s="40"/>
      <c r="H197" s="40"/>
      <c r="I197" s="40"/>
      <c r="J197" s="40"/>
      <c r="L197" s="40">
        <f>SUM(L195:L196)</f>
        <v>1250</v>
      </c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s="35" customFormat="1" ht="16.5" customHeight="1">
      <c r="A198" s="40"/>
      <c r="B198" s="3"/>
      <c r="C198" s="40"/>
      <c r="D198" s="40"/>
      <c r="E198" s="40"/>
      <c r="F198" s="40"/>
      <c r="G198" s="40"/>
      <c r="H198" s="40"/>
      <c r="I198" s="40"/>
      <c r="J198" s="40"/>
      <c r="L198" s="40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s="35" customFormat="1" ht="16.5" customHeight="1">
      <c r="A199" s="40"/>
      <c r="B199" s="3" t="s">
        <v>97</v>
      </c>
      <c r="C199" s="40"/>
      <c r="D199" s="40"/>
      <c r="E199" s="40"/>
      <c r="F199" s="40"/>
      <c r="G199" s="40"/>
      <c r="H199" s="40"/>
      <c r="I199" s="40"/>
      <c r="J199" s="40"/>
      <c r="L199" s="40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s="35" customFormat="1" ht="16.5" customHeight="1">
      <c r="A200" s="40"/>
      <c r="B200" s="32" t="s">
        <v>98</v>
      </c>
      <c r="C200" s="40"/>
      <c r="D200" s="40"/>
      <c r="E200" s="40"/>
      <c r="F200" s="40"/>
      <c r="G200" s="40"/>
      <c r="H200" s="40"/>
      <c r="I200" s="40"/>
      <c r="J200" s="40"/>
      <c r="L200" s="31">
        <v>1000</v>
      </c>
      <c r="M200" s="17" t="s">
        <v>275</v>
      </c>
      <c r="N200" s="17"/>
      <c r="O200" s="17"/>
      <c r="P200" s="17"/>
      <c r="Q200" s="17"/>
      <c r="R200" s="17"/>
      <c r="S200" s="17"/>
      <c r="T200" s="17"/>
      <c r="U200" s="17"/>
    </row>
    <row r="201" spans="1:21" s="35" customFormat="1" ht="16.5" customHeight="1">
      <c r="A201" s="40"/>
      <c r="B201" s="3" t="s">
        <v>91</v>
      </c>
      <c r="C201" s="40"/>
      <c r="D201" s="40"/>
      <c r="E201" s="40"/>
      <c r="F201" s="40"/>
      <c r="G201" s="40"/>
      <c r="H201" s="40"/>
      <c r="I201" s="40"/>
      <c r="J201" s="40"/>
      <c r="L201" s="40">
        <f>L200</f>
        <v>1000</v>
      </c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s="35" customFormat="1" ht="16.5" customHeight="1">
      <c r="A202" s="40"/>
      <c r="B202" s="3"/>
      <c r="C202" s="40"/>
      <c r="D202" s="40"/>
      <c r="E202" s="40"/>
      <c r="F202" s="40"/>
      <c r="G202" s="40"/>
      <c r="H202" s="40"/>
      <c r="I202" s="40"/>
      <c r="J202" s="40"/>
      <c r="L202" s="40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s="35" customFormat="1" ht="16.5" customHeight="1">
      <c r="A203" s="40"/>
      <c r="B203" s="3" t="s">
        <v>99</v>
      </c>
      <c r="C203" s="40"/>
      <c r="D203" s="40"/>
      <c r="E203" s="40"/>
      <c r="F203" s="40"/>
      <c r="G203" s="40"/>
      <c r="H203" s="40"/>
      <c r="I203" s="40"/>
      <c r="J203" s="40"/>
      <c r="L203" s="38">
        <v>500</v>
      </c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s="35" customFormat="1" ht="16.5" customHeight="1">
      <c r="A204" s="40"/>
      <c r="B204" s="3" t="s">
        <v>91</v>
      </c>
      <c r="C204" s="40"/>
      <c r="D204" s="40"/>
      <c r="E204" s="40"/>
      <c r="F204" s="40"/>
      <c r="G204" s="40"/>
      <c r="H204" s="40"/>
      <c r="I204" s="40"/>
      <c r="J204" s="40"/>
      <c r="L204" s="40">
        <f>L203</f>
        <v>500</v>
      </c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s="35" customFormat="1" ht="16.5" customHeight="1">
      <c r="A205" s="40"/>
      <c r="B205" s="3"/>
      <c r="C205" s="40"/>
      <c r="D205" s="40"/>
      <c r="E205" s="40"/>
      <c r="F205" s="40"/>
      <c r="G205" s="40"/>
      <c r="H205" s="40"/>
      <c r="I205" s="40"/>
      <c r="J205" s="40"/>
      <c r="L205" s="40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s="35" customFormat="1" ht="16.5" customHeight="1">
      <c r="A206" s="40"/>
      <c r="B206" s="3" t="s">
        <v>100</v>
      </c>
      <c r="C206" s="40"/>
      <c r="D206" s="40"/>
      <c r="E206" s="40"/>
      <c r="F206" s="40"/>
      <c r="G206" s="40"/>
      <c r="H206" s="40"/>
      <c r="I206" s="40"/>
      <c r="J206" s="40"/>
      <c r="L206" s="40">
        <f>SUM(L192+L197+L201+L204)</f>
        <v>4750</v>
      </c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s="35" customFormat="1" ht="16.5" customHeight="1">
      <c r="A207" s="40"/>
      <c r="B207" s="3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s="35" customFormat="1" ht="15.75" thickBot="1">
      <c r="A208" s="3"/>
      <c r="B208" s="19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ht="15.75" thickBot="1">
      <c r="A209" s="115" t="s">
        <v>82</v>
      </c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>
      <c r="B211" s="30" t="s">
        <v>196</v>
      </c>
    </row>
    <row r="212" spans="1:21">
      <c r="A212" s="6"/>
      <c r="B212" s="19" t="s">
        <v>47</v>
      </c>
      <c r="C212" s="17"/>
      <c r="D212" s="17"/>
      <c r="E212" s="17"/>
      <c r="F212" s="17"/>
      <c r="G212" s="17"/>
      <c r="H212" s="17"/>
      <c r="I212" s="17"/>
      <c r="J212" s="17"/>
      <c r="L212" s="17">
        <v>2000</v>
      </c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>
      <c r="A213" s="6"/>
      <c r="B213" s="19" t="s">
        <v>48</v>
      </c>
      <c r="C213" s="17"/>
      <c r="D213" s="17"/>
      <c r="E213" s="17"/>
      <c r="F213" s="17"/>
      <c r="G213" s="17"/>
      <c r="H213" s="17"/>
      <c r="I213" s="17"/>
      <c r="J213" s="17"/>
      <c r="L213" s="17">
        <v>10000</v>
      </c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>
      <c r="A214" s="6"/>
      <c r="B214" s="19" t="s">
        <v>49</v>
      </c>
      <c r="C214" s="17" t="s">
        <v>50</v>
      </c>
      <c r="D214" s="17"/>
      <c r="E214" s="17"/>
      <c r="F214" s="17"/>
      <c r="G214" s="17"/>
      <c r="H214" s="17"/>
      <c r="I214" s="17"/>
      <c r="J214" s="17"/>
      <c r="L214" s="17">
        <v>10000</v>
      </c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>
      <c r="A215" s="6"/>
      <c r="B215" s="19" t="s">
        <v>197</v>
      </c>
      <c r="C215" s="17" t="s">
        <v>213</v>
      </c>
      <c r="D215" s="17"/>
      <c r="E215" s="17"/>
      <c r="F215" s="17"/>
      <c r="G215" s="17"/>
      <c r="H215" s="17"/>
      <c r="I215" s="17"/>
      <c r="J215" s="17"/>
      <c r="L215" s="17">
        <v>15000</v>
      </c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>
      <c r="A216" s="6"/>
      <c r="B216" s="19" t="s">
        <v>51</v>
      </c>
      <c r="C216" s="17"/>
      <c r="D216" s="17"/>
      <c r="E216" s="17"/>
      <c r="F216" s="17"/>
      <c r="G216" s="17"/>
      <c r="H216" s="17"/>
      <c r="I216" s="17"/>
      <c r="J216" s="17"/>
      <c r="L216" s="128">
        <v>2000</v>
      </c>
      <c r="M216" s="17" t="s">
        <v>276</v>
      </c>
      <c r="N216" s="17"/>
      <c r="O216" s="17"/>
      <c r="P216" s="17"/>
      <c r="Q216" s="17"/>
      <c r="R216" s="17"/>
      <c r="S216" s="17"/>
      <c r="T216" s="17"/>
      <c r="U216" s="17"/>
    </row>
    <row r="217" spans="1:21">
      <c r="A217" s="6"/>
      <c r="B217" s="25" t="s">
        <v>91</v>
      </c>
      <c r="C217" s="17"/>
      <c r="D217" s="17"/>
      <c r="E217" s="17"/>
      <c r="F217" s="17"/>
      <c r="G217" s="17"/>
      <c r="H217" s="17"/>
      <c r="I217" s="17"/>
      <c r="J217" s="17"/>
      <c r="L217" s="23">
        <f>SUM(L212:L216)</f>
        <v>39000</v>
      </c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>
      <c r="A218" s="6"/>
      <c r="B218" s="19"/>
      <c r="C218" s="17"/>
      <c r="D218" s="17"/>
      <c r="E218" s="17"/>
      <c r="F218" s="17"/>
      <c r="G218" s="17"/>
      <c r="H218" s="17"/>
      <c r="I218" s="17"/>
      <c r="J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>
      <c r="A219" s="4"/>
      <c r="B219" s="8" t="s">
        <v>52</v>
      </c>
      <c r="C219" s="7"/>
      <c r="E219" s="7"/>
      <c r="F219" s="7"/>
      <c r="G219" s="7"/>
      <c r="H219" s="7"/>
      <c r="I219" s="7"/>
      <c r="J219" s="7"/>
      <c r="L219" s="12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>
      <c r="A220" s="6"/>
      <c r="B220" s="19" t="s">
        <v>53</v>
      </c>
      <c r="C220" s="17"/>
      <c r="D220" s="17"/>
      <c r="E220" s="17"/>
      <c r="F220" s="17"/>
      <c r="G220" s="17"/>
      <c r="H220" s="17"/>
      <c r="I220" s="17"/>
      <c r="J220" s="17"/>
      <c r="L220" s="128">
        <v>8000</v>
      </c>
      <c r="M220" s="17" t="s">
        <v>277</v>
      </c>
      <c r="N220" s="17"/>
      <c r="O220" s="17"/>
      <c r="P220" s="17"/>
      <c r="Q220" s="17"/>
      <c r="R220" s="17"/>
      <c r="S220" s="17"/>
      <c r="T220" s="17"/>
      <c r="U220" s="17"/>
    </row>
    <row r="221" spans="1:21">
      <c r="A221" s="6"/>
      <c r="B221" s="19" t="s">
        <v>54</v>
      </c>
      <c r="C221" s="73">
        <v>50</v>
      </c>
      <c r="D221" s="2" t="s">
        <v>193</v>
      </c>
      <c r="E221" s="28"/>
      <c r="F221" s="28"/>
      <c r="G221" s="28"/>
      <c r="H221" s="28"/>
      <c r="I221" s="28"/>
      <c r="J221" s="28"/>
      <c r="L221" s="131">
        <v>400</v>
      </c>
      <c r="M221" s="17" t="s">
        <v>278</v>
      </c>
      <c r="N221" s="17"/>
      <c r="O221" s="17"/>
      <c r="P221" s="17"/>
      <c r="Q221" s="17"/>
      <c r="R221" s="17"/>
      <c r="S221" s="17"/>
      <c r="T221" s="17"/>
      <c r="U221" s="17"/>
    </row>
    <row r="222" spans="1:21">
      <c r="A222" s="6"/>
      <c r="B222" s="25" t="s">
        <v>92</v>
      </c>
      <c r="C222" s="17"/>
      <c r="D222" s="17"/>
      <c r="E222" s="17"/>
      <c r="F222" s="17"/>
      <c r="G222" s="17"/>
      <c r="H222" s="17"/>
      <c r="I222" s="17"/>
      <c r="J222" s="17"/>
      <c r="L222" s="23">
        <f>SUM(L220:L221)</f>
        <v>8400</v>
      </c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>
      <c r="A223" s="6"/>
      <c r="B223" s="19"/>
      <c r="C223" s="17"/>
      <c r="D223" s="17"/>
      <c r="E223" s="17"/>
      <c r="F223" s="17"/>
      <c r="G223" s="17"/>
      <c r="H223" s="17"/>
      <c r="I223" s="17"/>
      <c r="J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>
      <c r="A224" s="4"/>
      <c r="B224" s="8" t="s">
        <v>224</v>
      </c>
      <c r="C224" s="7"/>
      <c r="E224" s="7"/>
      <c r="F224" s="7"/>
      <c r="G224" s="7"/>
      <c r="H224" s="7"/>
      <c r="I224" s="7"/>
      <c r="J224" s="7"/>
      <c r="L224" s="12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>
      <c r="A225" s="6"/>
      <c r="B225" s="19" t="s">
        <v>55</v>
      </c>
      <c r="C225" s="17"/>
      <c r="D225" s="17"/>
      <c r="E225" s="17"/>
      <c r="F225" s="17"/>
      <c r="G225" s="17"/>
      <c r="H225" s="17"/>
      <c r="I225" s="17"/>
      <c r="J225" s="17"/>
      <c r="L225" s="17">
        <v>7000</v>
      </c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>
      <c r="A226" s="6"/>
      <c r="B226" s="19" t="s">
        <v>56</v>
      </c>
      <c r="C226" s="73">
        <v>50</v>
      </c>
      <c r="D226" s="2" t="s">
        <v>193</v>
      </c>
      <c r="E226" s="28"/>
      <c r="F226" s="28"/>
      <c r="G226" s="28"/>
      <c r="H226" s="28"/>
      <c r="I226" s="28"/>
      <c r="J226" s="28"/>
      <c r="L226" s="29">
        <f>C226*($B$5)+1000</f>
        <v>1200</v>
      </c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>
      <c r="A227" s="6"/>
      <c r="B227" s="25" t="s">
        <v>92</v>
      </c>
      <c r="C227" s="23"/>
      <c r="D227" s="23"/>
      <c r="E227" s="23"/>
      <c r="F227" s="23"/>
      <c r="G227" s="23"/>
      <c r="H227" s="23"/>
      <c r="I227" s="23"/>
      <c r="J227" s="23"/>
      <c r="L227" s="23">
        <f>SUM(L225:L226)</f>
        <v>8200</v>
      </c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>
      <c r="A228" s="6"/>
      <c r="B228" s="19"/>
      <c r="C228" s="17"/>
      <c r="D228" s="17"/>
      <c r="E228" s="17"/>
      <c r="F228" s="17"/>
      <c r="G228" s="17"/>
      <c r="H228" s="17"/>
      <c r="I228" s="17"/>
      <c r="J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>
      <c r="A229" s="4"/>
      <c r="B229" s="8" t="s">
        <v>208</v>
      </c>
      <c r="C229" s="7"/>
      <c r="E229" s="7"/>
      <c r="F229" s="7"/>
      <c r="G229" s="7"/>
      <c r="H229" s="7"/>
      <c r="I229" s="7"/>
      <c r="J229" s="7"/>
      <c r="L229" s="12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>
      <c r="A230" s="26"/>
      <c r="B230" s="27" t="s">
        <v>57</v>
      </c>
      <c r="C230" s="28"/>
      <c r="E230" s="28"/>
      <c r="F230" s="28"/>
      <c r="G230" s="28"/>
      <c r="H230" s="28"/>
      <c r="I230" s="28"/>
      <c r="J230" s="28"/>
      <c r="L230" s="29">
        <v>1000</v>
      </c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>
      <c r="A231" s="26"/>
      <c r="B231" s="27" t="s">
        <v>214</v>
      </c>
      <c r="C231" s="73">
        <v>1000</v>
      </c>
      <c r="D231" s="2" t="s">
        <v>194</v>
      </c>
      <c r="E231" s="28"/>
      <c r="F231" s="28"/>
      <c r="G231" s="28"/>
      <c r="H231" s="28"/>
      <c r="I231" s="28"/>
      <c r="J231" s="28"/>
      <c r="L231" s="29">
        <v>4000</v>
      </c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>
      <c r="A232" s="26"/>
      <c r="B232" s="8" t="s">
        <v>91</v>
      </c>
      <c r="C232" s="7"/>
      <c r="D232" s="30"/>
      <c r="E232" s="7"/>
      <c r="F232" s="7"/>
      <c r="G232" s="7"/>
      <c r="H232" s="7"/>
      <c r="I232" s="7"/>
      <c r="J232" s="7"/>
      <c r="L232" s="12">
        <f>SUM(L230:L231)</f>
        <v>5000</v>
      </c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>
      <c r="A233" s="4"/>
      <c r="B233" s="8"/>
      <c r="C233" s="7"/>
      <c r="E233" s="7"/>
      <c r="F233" s="7"/>
      <c r="G233" s="7"/>
      <c r="H233" s="7"/>
      <c r="I233" s="7"/>
      <c r="J233" s="7"/>
      <c r="L233" s="12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>
      <c r="A234" s="4"/>
      <c r="B234" s="8" t="s">
        <v>195</v>
      </c>
      <c r="C234" s="7"/>
      <c r="E234" s="7"/>
      <c r="F234" s="7"/>
      <c r="G234" s="7"/>
      <c r="H234" s="7"/>
      <c r="I234" s="7"/>
      <c r="J234" s="7"/>
      <c r="L234" s="12"/>
      <c r="M234" s="17" t="s">
        <v>279</v>
      </c>
      <c r="N234" s="17"/>
      <c r="O234" s="17"/>
      <c r="P234" s="17"/>
      <c r="Q234" s="17"/>
      <c r="R234" s="17"/>
      <c r="S234" s="17"/>
      <c r="T234" s="17"/>
      <c r="U234" s="17"/>
    </row>
    <row r="235" spans="1:21">
      <c r="A235" s="4"/>
      <c r="B235" s="27" t="s">
        <v>58</v>
      </c>
      <c r="C235" s="28"/>
      <c r="E235" s="28"/>
      <c r="F235" s="28"/>
      <c r="G235" s="28"/>
      <c r="H235" s="28"/>
      <c r="I235" s="28"/>
      <c r="J235" s="28"/>
      <c r="L235" s="29">
        <v>1000</v>
      </c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>
      <c r="A236" s="4"/>
      <c r="B236" s="27" t="s">
        <v>235</v>
      </c>
      <c r="C236" s="28"/>
      <c r="E236" s="28"/>
      <c r="F236" s="28"/>
      <c r="G236" s="28"/>
      <c r="H236" s="28"/>
      <c r="I236" s="28"/>
      <c r="J236" s="28"/>
      <c r="L236" s="29">
        <v>500</v>
      </c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>
      <c r="A237" s="4"/>
      <c r="B237" s="27" t="s">
        <v>59</v>
      </c>
      <c r="C237" s="73">
        <v>2000</v>
      </c>
      <c r="D237" s="2" t="s">
        <v>194</v>
      </c>
      <c r="E237" s="28"/>
      <c r="F237" s="28"/>
      <c r="G237" s="28"/>
      <c r="H237" s="28"/>
      <c r="I237" s="28"/>
      <c r="J237" s="28"/>
      <c r="L237" s="29">
        <f>C237*($B$5+1)</f>
        <v>10000</v>
      </c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>
      <c r="A238" s="4"/>
      <c r="B238" s="8" t="s">
        <v>92</v>
      </c>
      <c r="C238" s="7"/>
      <c r="D238" s="30"/>
      <c r="E238" s="7"/>
      <c r="F238" s="7"/>
      <c r="G238" s="7"/>
      <c r="H238" s="7"/>
      <c r="I238" s="7"/>
      <c r="J238" s="7"/>
      <c r="L238" s="12">
        <f>SUM(L235:L237)</f>
        <v>11500</v>
      </c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>
      <c r="A239" s="8"/>
      <c r="C239" s="7"/>
      <c r="E239" s="7"/>
      <c r="F239" s="7"/>
      <c r="G239" s="7"/>
      <c r="H239" s="7"/>
      <c r="I239" s="7"/>
      <c r="J239" s="7"/>
      <c r="L239" s="12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>
      <c r="A240" s="4"/>
      <c r="B240" s="8" t="s">
        <v>60</v>
      </c>
      <c r="C240" s="7"/>
      <c r="E240" s="7"/>
      <c r="F240" s="7"/>
      <c r="G240" s="7"/>
      <c r="H240" s="7"/>
      <c r="I240" s="7"/>
      <c r="J240" s="7"/>
      <c r="L240" s="12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>
      <c r="A241" s="4"/>
      <c r="B241" s="8" t="s">
        <v>91</v>
      </c>
      <c r="C241" s="7"/>
      <c r="E241" s="7"/>
      <c r="F241" s="7"/>
      <c r="G241" s="7"/>
      <c r="H241" s="7"/>
      <c r="I241" s="7"/>
      <c r="J241" s="7"/>
      <c r="L241" s="12">
        <f>SUM(L240:L240)</f>
        <v>0</v>
      </c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>
      <c r="A242" s="4"/>
      <c r="B242" s="8"/>
      <c r="C242" s="7"/>
      <c r="E242" s="7"/>
      <c r="F242" s="7"/>
      <c r="G242" s="7"/>
      <c r="H242" s="7"/>
      <c r="I242" s="7"/>
      <c r="J242" s="7"/>
      <c r="L242" s="12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>
      <c r="A243" s="4"/>
      <c r="B243" s="8" t="s">
        <v>61</v>
      </c>
      <c r="C243" s="7"/>
      <c r="E243" s="7"/>
      <c r="F243" s="7"/>
      <c r="G243" s="7"/>
      <c r="H243" s="7"/>
      <c r="I243" s="7"/>
      <c r="J243" s="7"/>
      <c r="L243" s="12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>
      <c r="A244" s="4"/>
      <c r="B244" s="8" t="s">
        <v>91</v>
      </c>
      <c r="C244" s="7"/>
      <c r="E244" s="7"/>
      <c r="F244" s="7"/>
      <c r="G244" s="7"/>
      <c r="H244" s="7"/>
      <c r="I244" s="7"/>
      <c r="J244" s="7"/>
      <c r="L244" s="12">
        <f>SUM(L243:L243)</f>
        <v>0</v>
      </c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>
      <c r="A245" s="4"/>
      <c r="B245" s="8"/>
      <c r="C245" s="7"/>
      <c r="E245" s="7"/>
      <c r="F245" s="7"/>
      <c r="G245" s="7"/>
      <c r="H245" s="7"/>
      <c r="I245" s="7"/>
      <c r="J245" s="7"/>
      <c r="L245" s="12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>
      <c r="A246" s="4"/>
      <c r="B246" s="8" t="s">
        <v>62</v>
      </c>
      <c r="C246" s="7"/>
      <c r="E246" s="7"/>
      <c r="F246" s="7"/>
      <c r="G246" s="7"/>
      <c r="H246" s="7"/>
      <c r="I246" s="7"/>
      <c r="J246" s="7"/>
      <c r="L246" s="12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>
      <c r="A247" s="4"/>
      <c r="B247" s="8" t="s">
        <v>91</v>
      </c>
      <c r="C247" s="7"/>
      <c r="E247" s="7"/>
      <c r="F247" s="7"/>
      <c r="G247" s="7"/>
      <c r="H247" s="7"/>
      <c r="I247" s="7"/>
      <c r="J247" s="7"/>
      <c r="L247" s="12">
        <f>SUM(L246:L246)</f>
        <v>0</v>
      </c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>
      <c r="A248" s="4"/>
      <c r="B248" s="8"/>
      <c r="C248" s="7"/>
      <c r="E248" s="7"/>
      <c r="F248" s="7"/>
      <c r="G248" s="7"/>
      <c r="H248" s="7"/>
      <c r="I248" s="7"/>
      <c r="J248" s="7"/>
      <c r="L248" s="12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 ht="16.5" customHeight="1">
      <c r="A249" s="26"/>
      <c r="B249" s="8" t="s">
        <v>185</v>
      </c>
      <c r="C249" s="28"/>
      <c r="E249" s="28"/>
      <c r="F249" s="28"/>
      <c r="G249" s="28"/>
      <c r="H249" s="28"/>
      <c r="I249" s="28"/>
      <c r="J249" s="28"/>
      <c r="L249" s="12">
        <f>SUM(L217+L222+L227+L232+L238+L241+L244+L247)</f>
        <v>72100</v>
      </c>
      <c r="M249" s="17" t="s">
        <v>232</v>
      </c>
      <c r="N249" s="17"/>
      <c r="O249" s="17"/>
      <c r="P249" s="17"/>
      <c r="Q249" s="17"/>
      <c r="R249" s="17"/>
      <c r="S249" s="17"/>
      <c r="T249" s="17"/>
      <c r="U249" s="17"/>
    </row>
    <row r="250" spans="1:21" ht="16.5" customHeight="1" thickBot="1">
      <c r="A250" s="6"/>
      <c r="B250" s="19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 ht="15.75" thickBot="1">
      <c r="A251" s="115" t="s">
        <v>69</v>
      </c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>
      <c r="A253" s="31"/>
      <c r="B253" s="3" t="s">
        <v>73</v>
      </c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>
      <c r="A254" s="6"/>
      <c r="B254" s="19" t="s">
        <v>70</v>
      </c>
      <c r="C254" s="17"/>
      <c r="D254" s="17"/>
      <c r="E254" s="17"/>
      <c r="F254" s="17"/>
      <c r="G254" s="17"/>
      <c r="H254" s="17"/>
      <c r="I254" s="17"/>
      <c r="J254" s="17"/>
      <c r="L254" s="128">
        <v>1000</v>
      </c>
      <c r="M254" s="17" t="s">
        <v>280</v>
      </c>
      <c r="N254" s="17"/>
      <c r="O254" s="17"/>
      <c r="P254" s="17"/>
      <c r="Q254" s="17"/>
      <c r="R254" s="17"/>
      <c r="S254" s="17"/>
      <c r="T254" s="17"/>
      <c r="U254" s="17"/>
    </row>
    <row r="255" spans="1:21">
      <c r="A255" s="6"/>
      <c r="B255" s="19" t="s">
        <v>72</v>
      </c>
      <c r="C255" s="17"/>
      <c r="D255" s="17"/>
      <c r="E255" s="17"/>
      <c r="F255" s="17"/>
      <c r="G255" s="17"/>
      <c r="H255" s="17"/>
      <c r="I255" s="17"/>
      <c r="J255" s="17"/>
      <c r="L255" s="17">
        <v>4000</v>
      </c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>
      <c r="A256" s="6"/>
      <c r="B256" s="25" t="s">
        <v>91</v>
      </c>
      <c r="C256" s="23"/>
      <c r="D256" s="23"/>
      <c r="E256" s="23"/>
      <c r="F256" s="23"/>
      <c r="G256" s="23"/>
      <c r="H256" s="23"/>
      <c r="I256" s="23"/>
      <c r="J256" s="23"/>
      <c r="L256" s="23">
        <f>SUM(L254:L255)</f>
        <v>5000</v>
      </c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>
      <c r="A257" s="6"/>
      <c r="B257" s="25"/>
      <c r="C257" s="23"/>
      <c r="D257" s="23"/>
      <c r="E257" s="23"/>
      <c r="F257" s="23"/>
      <c r="G257" s="23"/>
      <c r="H257" s="23"/>
      <c r="I257" s="23"/>
      <c r="J257" s="23"/>
      <c r="L257" s="23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>
      <c r="A258" s="6"/>
      <c r="B258" s="19" t="s">
        <v>74</v>
      </c>
      <c r="C258" s="17"/>
      <c r="D258" s="17"/>
      <c r="E258" s="17"/>
      <c r="F258" s="17"/>
      <c r="G258" s="17"/>
      <c r="H258" s="17"/>
      <c r="I258" s="17"/>
      <c r="J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>
      <c r="A259" s="6"/>
      <c r="B259" s="25" t="s">
        <v>91</v>
      </c>
      <c r="C259" s="17"/>
      <c r="D259" s="17"/>
      <c r="E259" s="17"/>
      <c r="F259" s="17"/>
      <c r="G259" s="17"/>
      <c r="H259" s="17"/>
      <c r="I259" s="17"/>
      <c r="J259" s="17"/>
      <c r="L259" s="17">
        <f>SUM(L258:L258)</f>
        <v>0</v>
      </c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>
      <c r="A260" s="6"/>
      <c r="B260" s="19"/>
      <c r="C260" s="17"/>
      <c r="D260" s="17"/>
      <c r="E260" s="17"/>
      <c r="F260" s="17"/>
      <c r="G260" s="17"/>
      <c r="H260" s="17"/>
      <c r="I260" s="17"/>
      <c r="J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>
      <c r="A261" s="6"/>
      <c r="B261" s="19" t="s">
        <v>75</v>
      </c>
      <c r="C261" s="17"/>
      <c r="D261" s="17"/>
      <c r="E261" s="17"/>
      <c r="F261" s="17"/>
      <c r="G261" s="17"/>
      <c r="H261" s="17"/>
      <c r="I261" s="17"/>
      <c r="J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>
      <c r="A262" s="6"/>
      <c r="B262" s="25" t="s">
        <v>91</v>
      </c>
      <c r="C262" s="17"/>
      <c r="D262" s="17"/>
      <c r="E262" s="17"/>
      <c r="F262" s="17"/>
      <c r="G262" s="17"/>
      <c r="H262" s="17"/>
      <c r="I262" s="17"/>
      <c r="J262" s="17"/>
      <c r="L262" s="17">
        <f>SUM(L261:L261)</f>
        <v>0</v>
      </c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>
      <c r="A263" s="6"/>
      <c r="B263" s="19"/>
      <c r="C263" s="17"/>
      <c r="D263" s="17"/>
      <c r="E263" s="17"/>
      <c r="F263" s="17"/>
      <c r="G263" s="17"/>
      <c r="H263" s="17"/>
      <c r="I263" s="17"/>
      <c r="J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>
      <c r="A264" s="6"/>
      <c r="B264" s="19" t="s">
        <v>76</v>
      </c>
      <c r="C264" s="17"/>
      <c r="D264" s="17"/>
      <c r="E264" s="17"/>
      <c r="F264" s="17"/>
      <c r="G264" s="17"/>
      <c r="H264" s="17"/>
      <c r="I264" s="17"/>
      <c r="J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>
      <c r="A265" s="6"/>
      <c r="B265" s="25" t="s">
        <v>91</v>
      </c>
      <c r="C265" s="17"/>
      <c r="D265" s="17"/>
      <c r="E265" s="17"/>
      <c r="F265" s="17"/>
      <c r="G265" s="17"/>
      <c r="H265" s="17"/>
      <c r="I265" s="17"/>
      <c r="J265" s="17"/>
      <c r="L265" s="17">
        <f>SUM(L264:L264)</f>
        <v>0</v>
      </c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>
      <c r="A266" s="6"/>
      <c r="B266" s="19"/>
      <c r="C266" s="17"/>
      <c r="D266" s="17"/>
      <c r="E266" s="17"/>
      <c r="F266" s="17"/>
      <c r="G266" s="17"/>
      <c r="H266" s="17"/>
      <c r="I266" s="17"/>
      <c r="J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>
      <c r="A267" s="6"/>
      <c r="B267" s="19" t="s">
        <v>77</v>
      </c>
      <c r="C267" s="17"/>
      <c r="D267" s="17"/>
      <c r="E267" s="17"/>
      <c r="F267" s="17"/>
      <c r="G267" s="17"/>
      <c r="H267" s="17"/>
      <c r="I267" s="17"/>
      <c r="J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>
      <c r="A268" s="6"/>
      <c r="B268" s="25" t="s">
        <v>91</v>
      </c>
      <c r="C268" s="17"/>
      <c r="D268" s="17"/>
      <c r="E268" s="17"/>
      <c r="F268" s="17"/>
      <c r="G268" s="17"/>
      <c r="H268" s="17"/>
      <c r="I268" s="17"/>
      <c r="J268" s="17"/>
      <c r="L268" s="17">
        <f>SUM(L267:L267)</f>
        <v>0</v>
      </c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>
      <c r="A269" s="6"/>
      <c r="B269" s="19"/>
      <c r="C269" s="17"/>
      <c r="D269" s="17"/>
      <c r="E269" s="17"/>
      <c r="F269" s="17"/>
      <c r="G269" s="17"/>
      <c r="H269" s="17"/>
      <c r="I269" s="17"/>
      <c r="J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>
      <c r="A270" s="6"/>
      <c r="B270" s="19" t="s">
        <v>78</v>
      </c>
      <c r="C270" s="17"/>
      <c r="D270" s="17"/>
      <c r="E270" s="17"/>
      <c r="F270" s="17"/>
      <c r="G270" s="17"/>
      <c r="H270" s="17"/>
      <c r="I270" s="17"/>
      <c r="J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>
      <c r="A271" s="6"/>
      <c r="B271" s="25" t="s">
        <v>91</v>
      </c>
      <c r="C271" s="17"/>
      <c r="D271" s="17"/>
      <c r="E271" s="17"/>
      <c r="F271" s="17"/>
      <c r="G271" s="17"/>
      <c r="H271" s="17"/>
      <c r="I271" s="17"/>
      <c r="J271" s="17"/>
      <c r="L271" s="17">
        <f>SUM(L270:L270)</f>
        <v>0</v>
      </c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>
      <c r="A272" s="6"/>
      <c r="B272" s="19"/>
      <c r="C272" s="17"/>
      <c r="D272" s="17"/>
      <c r="E272" s="17"/>
      <c r="F272" s="17"/>
      <c r="G272" s="17"/>
      <c r="H272" s="17"/>
      <c r="I272" s="17"/>
      <c r="J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>
      <c r="A273" s="6"/>
      <c r="B273" s="19" t="s">
        <v>79</v>
      </c>
      <c r="C273" s="17"/>
      <c r="D273" s="17"/>
      <c r="E273" s="17"/>
      <c r="F273" s="17"/>
      <c r="G273" s="17"/>
      <c r="H273" s="17"/>
      <c r="I273" s="17"/>
      <c r="J273" s="17"/>
      <c r="L273" s="17"/>
      <c r="M273" s="17" t="s">
        <v>281</v>
      </c>
      <c r="N273" s="17"/>
      <c r="O273" s="17"/>
      <c r="P273" s="17"/>
      <c r="Q273" s="17"/>
      <c r="R273" s="17"/>
      <c r="S273" s="17"/>
      <c r="T273" s="17"/>
      <c r="U273" s="17"/>
    </row>
    <row r="274" spans="1:21">
      <c r="A274" s="6"/>
      <c r="B274" s="25" t="s">
        <v>91</v>
      </c>
      <c r="C274" s="17"/>
      <c r="D274" s="17"/>
      <c r="E274" s="17"/>
      <c r="F274" s="17"/>
      <c r="G274" s="17"/>
      <c r="H274" s="17"/>
      <c r="I274" s="17"/>
      <c r="J274" s="17"/>
      <c r="L274" s="17">
        <f>SUM(L273:L273)</f>
        <v>0</v>
      </c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>
      <c r="A275" s="6"/>
      <c r="B275" s="19"/>
      <c r="C275" s="17"/>
      <c r="D275" s="17"/>
      <c r="E275" s="17"/>
      <c r="F275" s="17"/>
      <c r="G275" s="17"/>
      <c r="H275" s="17"/>
      <c r="I275" s="17"/>
      <c r="J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>
      <c r="A276" s="6"/>
      <c r="B276" s="19" t="s">
        <v>80</v>
      </c>
      <c r="C276" s="17"/>
      <c r="D276" s="17"/>
      <c r="E276" s="17"/>
      <c r="F276" s="17"/>
      <c r="G276" s="17"/>
      <c r="H276" s="17"/>
      <c r="I276" s="17"/>
      <c r="J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>
      <c r="A277" s="6"/>
      <c r="B277" s="25" t="s">
        <v>91</v>
      </c>
      <c r="C277" s="17"/>
      <c r="D277" s="17"/>
      <c r="E277" s="17"/>
      <c r="F277" s="17"/>
      <c r="G277" s="17"/>
      <c r="H277" s="17"/>
      <c r="I277" s="17"/>
      <c r="J277" s="17"/>
      <c r="L277" s="17">
        <f>SUM(L276:L276)</f>
        <v>0</v>
      </c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>
      <c r="A278" s="6"/>
      <c r="B278" s="25"/>
      <c r="C278" s="17"/>
      <c r="D278" s="17"/>
      <c r="E278" s="17"/>
      <c r="F278" s="17"/>
      <c r="G278" s="17"/>
      <c r="H278" s="17"/>
      <c r="I278" s="17"/>
      <c r="J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>
      <c r="A279" s="6"/>
      <c r="B279" s="25" t="s">
        <v>101</v>
      </c>
      <c r="C279" s="17"/>
      <c r="D279" s="17"/>
      <c r="E279" s="17"/>
      <c r="F279" s="17"/>
      <c r="G279" s="17"/>
      <c r="H279" s="17"/>
      <c r="I279" s="17"/>
      <c r="J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>
      <c r="A280" s="6"/>
      <c r="B280" s="19" t="s">
        <v>192</v>
      </c>
      <c r="C280" s="17" t="s">
        <v>225</v>
      </c>
      <c r="D280" s="17"/>
      <c r="E280" s="17"/>
      <c r="F280" s="17"/>
      <c r="G280" s="17"/>
      <c r="H280" s="17"/>
      <c r="I280" s="17"/>
      <c r="J280" s="17"/>
      <c r="L280" s="17">
        <f>6*50*F5</f>
        <v>8400</v>
      </c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>
      <c r="A281" s="6"/>
      <c r="B281" s="19" t="s">
        <v>191</v>
      </c>
      <c r="C281" s="17" t="s">
        <v>207</v>
      </c>
      <c r="D281" s="17"/>
      <c r="E281" s="17"/>
      <c r="F281" s="17"/>
      <c r="G281" s="17"/>
      <c r="H281" s="17"/>
      <c r="I281" s="17"/>
      <c r="J281" s="17"/>
      <c r="L281" s="17">
        <f>50*F5</f>
        <v>1400</v>
      </c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>
      <c r="A282" s="6"/>
      <c r="B282" s="25" t="s">
        <v>28</v>
      </c>
      <c r="C282" s="17"/>
      <c r="D282" s="17"/>
      <c r="E282" s="17"/>
      <c r="F282" s="17"/>
      <c r="G282" s="17"/>
      <c r="H282" s="17"/>
      <c r="I282" s="17"/>
      <c r="J282" s="17"/>
      <c r="L282" s="17">
        <f>SUM(L280:L281)</f>
        <v>9800</v>
      </c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>
      <c r="A283" s="6"/>
      <c r="B283" s="25"/>
      <c r="C283" s="17"/>
      <c r="D283" s="17"/>
      <c r="E283" s="17"/>
      <c r="F283" s="17"/>
      <c r="G283" s="17"/>
      <c r="H283" s="17"/>
      <c r="I283" s="17"/>
      <c r="J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>
      <c r="A284" s="6"/>
      <c r="B284" s="25" t="s">
        <v>93</v>
      </c>
      <c r="C284" s="23"/>
      <c r="D284" s="23"/>
      <c r="E284" s="23"/>
      <c r="F284" s="23"/>
      <c r="G284" s="23"/>
      <c r="H284" s="23"/>
      <c r="I284" s="23"/>
      <c r="J284" s="23"/>
      <c r="L284" s="23">
        <f>SUM(+L256+L259+L262+L265+L268+L271+L274+L277+L282)</f>
        <v>14800</v>
      </c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 ht="15.75" thickBot="1">
      <c r="A285" s="6"/>
      <c r="B285" s="19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 ht="15.75" thickBot="1">
      <c r="A286" s="115" t="s">
        <v>84</v>
      </c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>
      <c r="A287" s="31"/>
      <c r="B287" s="3" t="s">
        <v>102</v>
      </c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>
      <c r="A288" s="6"/>
      <c r="B288" s="19" t="s">
        <v>209</v>
      </c>
      <c r="C288" s="17"/>
      <c r="D288" s="17"/>
      <c r="E288" s="17"/>
      <c r="F288" s="17"/>
      <c r="G288" s="17"/>
      <c r="H288" s="17"/>
      <c r="I288" s="17"/>
      <c r="J288" s="17"/>
      <c r="L288" s="17">
        <v>5000</v>
      </c>
      <c r="M288" s="17" t="s">
        <v>257</v>
      </c>
      <c r="N288" s="17"/>
      <c r="O288" s="17"/>
      <c r="P288" s="17"/>
      <c r="Q288" s="17"/>
      <c r="R288" s="17"/>
      <c r="S288" s="17"/>
      <c r="T288" s="17"/>
      <c r="U288" s="17"/>
    </row>
    <row r="289" spans="1:21">
      <c r="A289" s="6"/>
      <c r="B289" s="25" t="s">
        <v>91</v>
      </c>
      <c r="C289" s="17"/>
      <c r="D289" s="17"/>
      <c r="E289" s="17"/>
      <c r="F289" s="17"/>
      <c r="G289" s="17"/>
      <c r="H289" s="17"/>
      <c r="I289" s="17"/>
      <c r="J289" s="17"/>
      <c r="L289" s="17">
        <f>L288</f>
        <v>5000</v>
      </c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>
      <c r="A290" s="6"/>
      <c r="B290" s="25"/>
      <c r="C290" s="17"/>
      <c r="D290" s="17"/>
      <c r="E290" s="17"/>
      <c r="F290" s="17"/>
      <c r="G290" s="17"/>
      <c r="H290" s="17"/>
      <c r="I290" s="17"/>
      <c r="J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>
      <c r="A291" s="6"/>
      <c r="B291" s="25" t="s">
        <v>103</v>
      </c>
      <c r="C291" s="17"/>
      <c r="D291" s="17"/>
      <c r="E291" s="17"/>
      <c r="F291" s="17"/>
      <c r="G291" s="17"/>
      <c r="H291" s="17"/>
      <c r="I291" s="17"/>
      <c r="J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 ht="16.5" customHeight="1">
      <c r="A292" s="6"/>
      <c r="B292" s="25" t="s">
        <v>91</v>
      </c>
      <c r="C292" s="17"/>
      <c r="D292" s="17"/>
      <c r="E292" s="17"/>
      <c r="F292" s="17"/>
      <c r="G292" s="17"/>
      <c r="H292" s="17"/>
      <c r="I292" s="17"/>
      <c r="J292" s="17"/>
      <c r="L292" s="17">
        <f>L291</f>
        <v>0</v>
      </c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1" ht="16.5" customHeight="1">
      <c r="A293" s="6"/>
      <c r="B293" s="25"/>
      <c r="C293" s="17"/>
      <c r="D293" s="17"/>
      <c r="E293" s="17"/>
      <c r="F293" s="17"/>
      <c r="G293" s="17"/>
      <c r="H293" s="17"/>
      <c r="I293" s="17"/>
      <c r="J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 ht="16.5" customHeight="1">
      <c r="A294" s="6"/>
      <c r="B294" s="25" t="s">
        <v>186</v>
      </c>
      <c r="C294" s="17"/>
      <c r="D294" s="17"/>
      <c r="E294" s="17"/>
      <c r="F294" s="17"/>
      <c r="G294" s="17"/>
      <c r="H294" s="17"/>
      <c r="I294" s="17"/>
      <c r="J294" s="17"/>
      <c r="L294" s="17">
        <f>SUM(L289+L292)</f>
        <v>5000</v>
      </c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 s="43" customFormat="1" ht="16.5" customHeight="1" thickBot="1">
      <c r="A295" s="6"/>
      <c r="B295" s="19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36"/>
      <c r="N295" s="36"/>
      <c r="O295" s="36"/>
      <c r="P295" s="36"/>
      <c r="Q295" s="36"/>
      <c r="R295" s="36"/>
      <c r="S295" s="36"/>
      <c r="T295" s="36"/>
      <c r="U295" s="36"/>
    </row>
    <row r="296" spans="1:21" s="43" customFormat="1" ht="16.5" customHeight="1" thickBot="1">
      <c r="A296" s="115" t="s">
        <v>85</v>
      </c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7"/>
      <c r="M296" s="36"/>
      <c r="N296" s="36"/>
      <c r="O296" s="36"/>
      <c r="P296" s="36"/>
      <c r="Q296" s="36"/>
      <c r="R296" s="36"/>
      <c r="S296" s="36"/>
      <c r="T296" s="36"/>
      <c r="U296" s="36"/>
    </row>
    <row r="297" spans="1:21" s="43" customFormat="1" ht="16.5" customHeight="1">
      <c r="A297" s="39"/>
      <c r="B297" s="42" t="s">
        <v>104</v>
      </c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6"/>
      <c r="N297" s="36"/>
      <c r="O297" s="36"/>
      <c r="P297" s="36"/>
      <c r="Q297" s="36"/>
      <c r="R297" s="36"/>
      <c r="S297" s="36"/>
      <c r="T297" s="36"/>
      <c r="U297" s="36"/>
    </row>
    <row r="298" spans="1:21" s="43" customFormat="1" ht="16.5" customHeight="1">
      <c r="A298" s="39"/>
      <c r="B298" s="39" t="s">
        <v>105</v>
      </c>
      <c r="C298" s="39"/>
      <c r="D298" s="39"/>
      <c r="E298" s="39"/>
      <c r="F298" s="39"/>
      <c r="G298" s="39"/>
      <c r="H298" s="39"/>
      <c r="I298" s="39"/>
      <c r="J298" s="39"/>
      <c r="L298" s="39">
        <v>15000</v>
      </c>
      <c r="M298" s="36" t="s">
        <v>282</v>
      </c>
      <c r="N298" s="36"/>
      <c r="O298" s="36"/>
      <c r="P298" s="36"/>
      <c r="Q298" s="36"/>
      <c r="R298" s="36"/>
      <c r="S298" s="36"/>
      <c r="T298" s="36"/>
      <c r="U298" s="36"/>
    </row>
    <row r="299" spans="1:21" s="43" customFormat="1" ht="16.5" customHeight="1">
      <c r="A299" s="42"/>
      <c r="B299" s="42" t="s">
        <v>91</v>
      </c>
      <c r="C299" s="42"/>
      <c r="D299" s="42"/>
      <c r="E299" s="42"/>
      <c r="F299" s="42"/>
      <c r="G299" s="42"/>
      <c r="H299" s="42"/>
      <c r="I299" s="42"/>
      <c r="J299" s="42"/>
      <c r="L299" s="42">
        <f>L298</f>
        <v>15000</v>
      </c>
      <c r="M299" s="36"/>
      <c r="N299" s="36"/>
      <c r="O299" s="36"/>
      <c r="P299" s="36"/>
      <c r="Q299" s="36"/>
      <c r="R299" s="36"/>
      <c r="S299" s="36"/>
      <c r="T299" s="36"/>
      <c r="U299" s="36"/>
    </row>
    <row r="300" spans="1:21" s="43" customFormat="1" ht="16.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L300" s="42"/>
      <c r="M300" s="36"/>
      <c r="N300" s="36"/>
      <c r="O300" s="36"/>
      <c r="P300" s="36"/>
      <c r="Q300" s="36"/>
      <c r="R300" s="36"/>
      <c r="S300" s="36"/>
      <c r="T300" s="36"/>
      <c r="U300" s="36"/>
    </row>
    <row r="301" spans="1:21" s="43" customFormat="1" ht="16.5" customHeight="1">
      <c r="A301" s="42"/>
      <c r="B301" s="42" t="s">
        <v>106</v>
      </c>
      <c r="C301" s="42"/>
      <c r="D301" s="42"/>
      <c r="E301" s="42"/>
      <c r="F301" s="42"/>
      <c r="G301" s="42"/>
      <c r="H301" s="42"/>
      <c r="I301" s="42"/>
      <c r="J301" s="42"/>
      <c r="L301" s="42"/>
      <c r="M301" s="36"/>
      <c r="N301" s="36"/>
      <c r="O301" s="36"/>
      <c r="P301" s="36"/>
      <c r="Q301" s="36"/>
      <c r="R301" s="36"/>
      <c r="S301" s="36"/>
      <c r="T301" s="36"/>
      <c r="U301" s="36"/>
    </row>
    <row r="302" spans="1:21" s="43" customFormat="1" ht="16.5" customHeight="1">
      <c r="A302" s="42"/>
      <c r="B302" s="42" t="s">
        <v>91</v>
      </c>
      <c r="C302" s="42"/>
      <c r="D302" s="42"/>
      <c r="E302" s="42"/>
      <c r="F302" s="42"/>
      <c r="G302" s="42"/>
      <c r="H302" s="42"/>
      <c r="I302" s="42"/>
      <c r="J302" s="42"/>
      <c r="L302" s="42">
        <f>SUM(L301:L301)</f>
        <v>0</v>
      </c>
      <c r="M302" s="36"/>
      <c r="N302" s="36"/>
      <c r="O302" s="36"/>
      <c r="P302" s="36"/>
      <c r="Q302" s="36"/>
      <c r="R302" s="36"/>
      <c r="S302" s="36"/>
      <c r="T302" s="36"/>
      <c r="U302" s="36"/>
    </row>
    <row r="303" spans="1:21" s="43" customFormat="1" ht="16.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L303" s="42"/>
      <c r="M303" s="36"/>
      <c r="N303" s="36"/>
      <c r="O303" s="36"/>
      <c r="P303" s="36"/>
      <c r="Q303" s="36"/>
      <c r="R303" s="36"/>
      <c r="S303" s="36"/>
      <c r="T303" s="36"/>
      <c r="U303" s="36"/>
    </row>
    <row r="304" spans="1:21" s="43" customFormat="1" ht="16.5" customHeight="1">
      <c r="A304" s="42"/>
      <c r="B304" s="42" t="s">
        <v>107</v>
      </c>
      <c r="C304" s="42"/>
      <c r="D304" s="42"/>
      <c r="E304" s="42"/>
      <c r="F304" s="42"/>
      <c r="G304" s="42"/>
      <c r="H304" s="42"/>
      <c r="I304" s="42"/>
      <c r="J304" s="42"/>
      <c r="L304" s="42"/>
      <c r="M304" s="36"/>
      <c r="N304" s="36"/>
      <c r="O304" s="36"/>
      <c r="P304" s="36"/>
      <c r="Q304" s="36"/>
      <c r="R304" s="36"/>
      <c r="S304" s="36"/>
      <c r="T304" s="36"/>
      <c r="U304" s="36"/>
    </row>
    <row r="305" spans="1:21" s="43" customFormat="1" ht="16.5" customHeight="1">
      <c r="A305" s="42"/>
      <c r="B305" s="42" t="s">
        <v>91</v>
      </c>
      <c r="C305" s="42"/>
      <c r="D305" s="42"/>
      <c r="E305" s="42"/>
      <c r="F305" s="42"/>
      <c r="G305" s="42"/>
      <c r="H305" s="42"/>
      <c r="I305" s="42"/>
      <c r="J305" s="42"/>
      <c r="L305" s="42">
        <f>SUM(L304:L304)</f>
        <v>0</v>
      </c>
      <c r="M305" s="36"/>
      <c r="N305" s="36"/>
      <c r="O305" s="36"/>
      <c r="P305" s="36"/>
      <c r="Q305" s="36"/>
      <c r="R305" s="36"/>
      <c r="S305" s="36"/>
      <c r="T305" s="36"/>
      <c r="U305" s="36"/>
    </row>
    <row r="306" spans="1:21" s="43" customFormat="1" ht="16.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L306" s="42"/>
      <c r="M306" s="36"/>
      <c r="N306" s="36"/>
      <c r="O306" s="36"/>
      <c r="P306" s="36"/>
      <c r="Q306" s="36"/>
      <c r="R306" s="36"/>
      <c r="S306" s="36"/>
      <c r="T306" s="36"/>
      <c r="U306" s="36"/>
    </row>
    <row r="307" spans="1:21" s="43" customFormat="1" ht="16.5" customHeight="1">
      <c r="A307" s="42"/>
      <c r="B307" s="42" t="s">
        <v>108</v>
      </c>
      <c r="C307" s="39" t="s">
        <v>226</v>
      </c>
      <c r="D307" s="42"/>
      <c r="E307" s="42"/>
      <c r="F307" s="42"/>
      <c r="G307" s="42"/>
      <c r="H307" s="42"/>
      <c r="I307" s="42"/>
      <c r="J307" s="42"/>
      <c r="L307" s="39">
        <v>2500</v>
      </c>
      <c r="M307" s="36"/>
      <c r="N307" s="36"/>
      <c r="O307" s="36"/>
      <c r="P307" s="36"/>
      <c r="Q307" s="36"/>
      <c r="R307" s="36"/>
      <c r="S307" s="36"/>
      <c r="T307" s="36"/>
      <c r="U307" s="36"/>
    </row>
    <row r="308" spans="1:21" s="43" customFormat="1" ht="16.5" customHeight="1">
      <c r="A308" s="42"/>
      <c r="B308" s="42" t="s">
        <v>91</v>
      </c>
      <c r="C308" s="42"/>
      <c r="D308" s="42"/>
      <c r="E308" s="42"/>
      <c r="F308" s="42"/>
      <c r="G308" s="42"/>
      <c r="H308" s="42"/>
      <c r="I308" s="42"/>
      <c r="J308" s="42"/>
      <c r="L308" s="42">
        <f>SUM(L307:L307)</f>
        <v>2500</v>
      </c>
      <c r="M308" s="36"/>
      <c r="N308" s="36"/>
      <c r="O308" s="36"/>
      <c r="P308" s="36"/>
      <c r="Q308" s="36"/>
      <c r="R308" s="36"/>
      <c r="S308" s="36"/>
      <c r="T308" s="36"/>
      <c r="U308" s="36"/>
    </row>
    <row r="309" spans="1:21" s="43" customFormat="1" ht="16.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L309" s="42"/>
      <c r="M309" s="36"/>
      <c r="N309" s="36"/>
      <c r="O309" s="36"/>
      <c r="P309" s="36"/>
      <c r="Q309" s="36"/>
      <c r="R309" s="36"/>
      <c r="S309" s="36"/>
      <c r="T309" s="36"/>
      <c r="U309" s="36"/>
    </row>
    <row r="310" spans="1:21" s="43" customFormat="1" ht="16.5" customHeight="1">
      <c r="A310" s="42"/>
      <c r="B310" s="42" t="s">
        <v>109</v>
      </c>
      <c r="C310" s="42"/>
      <c r="D310" s="42"/>
      <c r="E310" s="42"/>
      <c r="F310" s="42"/>
      <c r="G310" s="42"/>
      <c r="H310" s="42"/>
      <c r="I310" s="42"/>
      <c r="J310" s="42"/>
      <c r="L310" s="132">
        <v>500</v>
      </c>
      <c r="M310" s="36" t="s">
        <v>283</v>
      </c>
      <c r="N310" s="36"/>
      <c r="O310" s="36"/>
      <c r="P310" s="36"/>
      <c r="Q310" s="36"/>
      <c r="R310" s="36"/>
      <c r="S310" s="36"/>
      <c r="T310" s="36"/>
      <c r="U310" s="36"/>
    </row>
    <row r="311" spans="1:21" s="43" customFormat="1" ht="16.5" customHeight="1">
      <c r="A311" s="42"/>
      <c r="B311" s="42" t="s">
        <v>92</v>
      </c>
      <c r="C311" s="42"/>
      <c r="D311" s="42"/>
      <c r="E311" s="42"/>
      <c r="F311" s="42"/>
      <c r="G311" s="42"/>
      <c r="H311" s="42"/>
      <c r="I311" s="42"/>
      <c r="J311" s="42"/>
      <c r="L311" s="42">
        <f>SUM(L310:L310)</f>
        <v>500</v>
      </c>
      <c r="M311" s="36"/>
      <c r="N311" s="36"/>
      <c r="O311" s="36"/>
      <c r="P311" s="36"/>
      <c r="Q311" s="36"/>
      <c r="R311" s="36"/>
      <c r="S311" s="36"/>
      <c r="T311" s="36"/>
      <c r="U311" s="36"/>
    </row>
    <row r="312" spans="1:21" s="43" customFormat="1" ht="16.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L312" s="42"/>
      <c r="M312" s="36"/>
      <c r="N312" s="36"/>
      <c r="O312" s="36"/>
      <c r="P312" s="36"/>
      <c r="Q312" s="36"/>
      <c r="R312" s="36"/>
      <c r="S312" s="36"/>
      <c r="T312" s="36"/>
      <c r="U312" s="36"/>
    </row>
    <row r="313" spans="1:21" s="43" customFormat="1">
      <c r="A313" s="42"/>
      <c r="B313" s="42" t="s">
        <v>110</v>
      </c>
      <c r="C313" s="42"/>
      <c r="D313" s="42"/>
      <c r="E313" s="42"/>
      <c r="F313" s="42"/>
      <c r="G313" s="42"/>
      <c r="H313" s="42"/>
      <c r="I313" s="42"/>
      <c r="J313" s="42"/>
      <c r="L313" s="42"/>
      <c r="M313" s="36"/>
      <c r="N313" s="36"/>
      <c r="O313" s="36"/>
      <c r="P313" s="36"/>
      <c r="Q313" s="36"/>
      <c r="R313" s="36"/>
      <c r="S313" s="36"/>
      <c r="T313" s="36"/>
      <c r="U313" s="36"/>
    </row>
    <row r="314" spans="1:21" s="43" customFormat="1">
      <c r="A314" s="42"/>
      <c r="B314" s="42" t="s">
        <v>91</v>
      </c>
      <c r="C314" s="42"/>
      <c r="D314" s="42"/>
      <c r="E314" s="42"/>
      <c r="F314" s="42"/>
      <c r="G314" s="42"/>
      <c r="H314" s="42"/>
      <c r="I314" s="42"/>
      <c r="J314" s="42"/>
      <c r="L314" s="42">
        <f>SUM(L313:L313)</f>
        <v>0</v>
      </c>
      <c r="M314" s="36"/>
      <c r="N314" s="36"/>
      <c r="O314" s="36"/>
      <c r="P314" s="36"/>
      <c r="Q314" s="36"/>
      <c r="R314" s="36"/>
      <c r="S314" s="36"/>
      <c r="T314" s="36"/>
      <c r="U314" s="36"/>
    </row>
    <row r="315" spans="1:21" s="43" customFormat="1">
      <c r="A315" s="42"/>
      <c r="M315" s="36"/>
      <c r="N315" s="36"/>
      <c r="O315" s="36"/>
      <c r="P315" s="36"/>
      <c r="Q315" s="36"/>
      <c r="R315" s="36"/>
      <c r="S315" s="36"/>
      <c r="T315" s="36"/>
      <c r="U315" s="36"/>
    </row>
    <row r="316" spans="1:21" s="43" customFormat="1">
      <c r="A316" s="42"/>
      <c r="B316" s="44" t="s">
        <v>111</v>
      </c>
      <c r="M316" s="36"/>
      <c r="N316" s="36"/>
      <c r="O316" s="36"/>
      <c r="P316" s="36"/>
      <c r="Q316" s="36"/>
      <c r="R316" s="36"/>
      <c r="S316" s="36"/>
      <c r="T316" s="36"/>
      <c r="U316" s="36"/>
    </row>
    <row r="317" spans="1:21" s="43" customFormat="1">
      <c r="A317" s="42"/>
      <c r="B317" s="44" t="s">
        <v>91</v>
      </c>
      <c r="L317" s="43">
        <f>SUM(L316:L316)</f>
        <v>0</v>
      </c>
      <c r="M317" s="36"/>
      <c r="N317" s="36"/>
      <c r="O317" s="36"/>
      <c r="P317" s="36"/>
      <c r="Q317" s="36"/>
      <c r="R317" s="36"/>
      <c r="S317" s="36"/>
      <c r="T317" s="36"/>
      <c r="U317" s="36"/>
    </row>
    <row r="318" spans="1:21" s="43" customFormat="1">
      <c r="A318" s="42"/>
      <c r="B318" s="44"/>
      <c r="M318" s="36"/>
      <c r="N318" s="36"/>
      <c r="O318" s="36"/>
      <c r="P318" s="36"/>
      <c r="Q318" s="36"/>
      <c r="R318" s="36"/>
      <c r="S318" s="36"/>
      <c r="T318" s="36"/>
      <c r="U318" s="36"/>
    </row>
    <row r="319" spans="1:21" s="43" customFormat="1">
      <c r="A319" s="42"/>
      <c r="B319" s="44" t="s">
        <v>112</v>
      </c>
      <c r="M319" s="36"/>
      <c r="N319" s="36"/>
      <c r="O319" s="36"/>
      <c r="P319" s="36"/>
      <c r="Q319" s="36"/>
      <c r="R319" s="36"/>
      <c r="S319" s="36"/>
      <c r="T319" s="36"/>
      <c r="U319" s="36"/>
    </row>
    <row r="320" spans="1:21" s="43" customFormat="1">
      <c r="A320" s="42"/>
      <c r="B320" s="44" t="s">
        <v>91</v>
      </c>
      <c r="L320" s="43">
        <f>SUM(L319:L319)</f>
        <v>0</v>
      </c>
      <c r="M320" s="36"/>
      <c r="N320" s="36"/>
      <c r="O320" s="36"/>
      <c r="P320" s="36"/>
      <c r="Q320" s="36"/>
      <c r="R320" s="36"/>
      <c r="S320" s="36"/>
      <c r="T320" s="36"/>
      <c r="U320" s="36"/>
    </row>
    <row r="321" spans="1:21">
      <c r="A321" s="42"/>
      <c r="B321" s="43"/>
      <c r="C321" s="43"/>
      <c r="D321" s="43"/>
      <c r="E321" s="43"/>
      <c r="F321" s="43"/>
      <c r="G321" s="43"/>
      <c r="H321" s="43"/>
      <c r="I321" s="43"/>
      <c r="J321" s="43"/>
      <c r="L321" s="43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1:21" ht="16.5" customHeight="1">
      <c r="A322" s="42"/>
      <c r="B322" s="44" t="s">
        <v>113</v>
      </c>
      <c r="C322" s="43"/>
      <c r="D322" s="43"/>
      <c r="E322" s="43"/>
      <c r="F322" s="43"/>
      <c r="G322" s="43"/>
      <c r="H322" s="43"/>
      <c r="I322" s="43"/>
      <c r="J322" s="43"/>
      <c r="L322" s="44">
        <f>SUM(L299+L302+L305+L308+L311+L314+L317+L320)</f>
        <v>18000</v>
      </c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ht="15.75" thickBot="1">
      <c r="A323" s="6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1:21" ht="15.75" thickBot="1">
      <c r="A324" s="115" t="s">
        <v>90</v>
      </c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1:21">
      <c r="A325" s="6"/>
      <c r="B325" s="30" t="s">
        <v>114</v>
      </c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>
      <c r="A326" s="6"/>
      <c r="B326" s="2" t="s">
        <v>115</v>
      </c>
      <c r="L326" s="2">
        <v>1500</v>
      </c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>
      <c r="A327" s="6"/>
      <c r="B327" s="30" t="s">
        <v>91</v>
      </c>
      <c r="L327" s="30">
        <f>SUM(L326)</f>
        <v>1500</v>
      </c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>
      <c r="A328" s="6"/>
      <c r="B328" s="30"/>
      <c r="L328" s="30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>
      <c r="A329" s="6"/>
      <c r="B329" s="30" t="s">
        <v>116</v>
      </c>
      <c r="L329" s="30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>
      <c r="A330" s="6"/>
      <c r="B330" s="30" t="s">
        <v>91</v>
      </c>
      <c r="L330" s="30">
        <f>L329</f>
        <v>0</v>
      </c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>
      <c r="A331" s="6"/>
      <c r="B331" s="30"/>
      <c r="L331" s="30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>
      <c r="A332" s="6"/>
      <c r="B332" s="30" t="s">
        <v>117</v>
      </c>
      <c r="L332" s="30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>
      <c r="A333" s="6"/>
      <c r="B333" s="30" t="s">
        <v>91</v>
      </c>
      <c r="L333" s="30">
        <f>L332</f>
        <v>0</v>
      </c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>
      <c r="A334" s="6"/>
      <c r="B334" s="30"/>
      <c r="L334" s="30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>
      <c r="A335" s="6"/>
      <c r="B335" s="30" t="s">
        <v>118</v>
      </c>
      <c r="L335" s="30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>
      <c r="A336" s="45"/>
      <c r="B336" s="2" t="s">
        <v>119</v>
      </c>
      <c r="L336" s="2">
        <v>800</v>
      </c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>
      <c r="A337" s="6"/>
      <c r="B337" s="30" t="s">
        <v>91</v>
      </c>
      <c r="L337" s="30">
        <f>SUM(L336)</f>
        <v>800</v>
      </c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>
      <c r="A338" s="6"/>
      <c r="B338" s="30"/>
      <c r="L338" s="30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>
      <c r="A339" s="6"/>
      <c r="B339" s="30" t="s">
        <v>120</v>
      </c>
      <c r="L339" s="30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>
      <c r="A340" s="6"/>
      <c r="B340" s="30" t="s">
        <v>121</v>
      </c>
      <c r="L340" s="30">
        <f>L339</f>
        <v>0</v>
      </c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>
      <c r="A341" s="6"/>
      <c r="B341" s="30"/>
      <c r="L341" s="30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>
      <c r="A342" s="6"/>
      <c r="B342" s="30" t="s">
        <v>258</v>
      </c>
      <c r="L342" s="2">
        <v>7200</v>
      </c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>
      <c r="A343" s="6"/>
      <c r="B343" s="30" t="s">
        <v>91</v>
      </c>
      <c r="L343" s="30">
        <f>SUM(L342:L342)</f>
        <v>7200</v>
      </c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>
      <c r="A344" s="6"/>
      <c r="B344" s="30"/>
      <c r="L344" s="30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ht="16.5" customHeight="1">
      <c r="A345" s="6"/>
      <c r="B345" s="30" t="s">
        <v>122</v>
      </c>
      <c r="L345" s="30">
        <f>SUM(L327+L330+L333+L337+L340+L343)</f>
        <v>9500</v>
      </c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s="41" customFormat="1" ht="16.5" customHeight="1" thickBot="1">
      <c r="A346" s="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34"/>
      <c r="N346" s="34"/>
      <c r="O346" s="34"/>
      <c r="P346" s="34"/>
      <c r="Q346" s="34"/>
      <c r="R346" s="34"/>
      <c r="S346" s="34"/>
      <c r="T346" s="34"/>
      <c r="U346" s="34"/>
    </row>
    <row r="347" spans="1:21" s="41" customFormat="1" ht="16.5" customHeight="1" thickBot="1">
      <c r="A347" s="115" t="s">
        <v>89</v>
      </c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7"/>
      <c r="M347" s="34"/>
      <c r="N347" s="34"/>
      <c r="O347" s="34"/>
      <c r="P347" s="34"/>
      <c r="Q347" s="34"/>
      <c r="R347" s="34"/>
      <c r="S347" s="34"/>
      <c r="T347" s="34"/>
      <c r="U347" s="34"/>
    </row>
    <row r="348" spans="1:21" s="41" customFormat="1" ht="16.5" customHeight="1">
      <c r="A348" s="3"/>
      <c r="B348" s="3" t="s">
        <v>123</v>
      </c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4"/>
      <c r="N348" s="34"/>
      <c r="O348" s="34"/>
      <c r="P348" s="34"/>
      <c r="Q348" s="34"/>
      <c r="R348" s="34"/>
      <c r="S348" s="34"/>
      <c r="T348" s="34"/>
      <c r="U348" s="34"/>
    </row>
    <row r="349" spans="1:21" s="41" customFormat="1" ht="16.5" customHeight="1">
      <c r="A349" s="3"/>
      <c r="B349" s="3" t="s">
        <v>91</v>
      </c>
      <c r="C349" s="3"/>
      <c r="D349" s="3"/>
      <c r="E349" s="3"/>
      <c r="F349" s="3"/>
      <c r="G349" s="3"/>
      <c r="H349" s="3"/>
      <c r="I349" s="3"/>
      <c r="J349" s="3"/>
      <c r="L349" s="3">
        <f>K348</f>
        <v>0</v>
      </c>
      <c r="M349" s="34"/>
      <c r="N349" s="34"/>
      <c r="O349" s="34"/>
      <c r="P349" s="34"/>
      <c r="Q349" s="34"/>
      <c r="R349" s="34"/>
      <c r="S349" s="34"/>
      <c r="T349" s="34"/>
      <c r="U349" s="34"/>
    </row>
    <row r="350" spans="1:21" s="41" customFormat="1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L350" s="3"/>
      <c r="M350" s="34"/>
      <c r="N350" s="34"/>
      <c r="O350" s="34"/>
      <c r="P350" s="34"/>
      <c r="Q350" s="34"/>
      <c r="R350" s="34"/>
      <c r="S350" s="34"/>
      <c r="T350" s="34"/>
      <c r="U350" s="34"/>
    </row>
    <row r="351" spans="1:21" s="41" customFormat="1" ht="16.5" customHeight="1">
      <c r="A351" s="3"/>
      <c r="B351" s="3" t="s">
        <v>52</v>
      </c>
      <c r="C351" s="3"/>
      <c r="D351" s="3"/>
      <c r="E351" s="3"/>
      <c r="F351" s="3"/>
      <c r="G351" s="3"/>
      <c r="H351" s="3"/>
      <c r="I351" s="3"/>
      <c r="J351" s="3"/>
      <c r="L351" s="3"/>
      <c r="M351" s="34"/>
      <c r="N351" s="34"/>
      <c r="O351" s="34"/>
      <c r="P351" s="34"/>
      <c r="Q351" s="34"/>
      <c r="R351" s="34"/>
      <c r="S351" s="34"/>
      <c r="T351" s="34"/>
      <c r="U351" s="34"/>
    </row>
    <row r="352" spans="1:21" s="41" customFormat="1" ht="16.5" customHeight="1">
      <c r="A352" s="3"/>
      <c r="B352" s="3" t="s">
        <v>91</v>
      </c>
      <c r="C352" s="3"/>
      <c r="D352" s="3"/>
      <c r="E352" s="3"/>
      <c r="F352" s="3"/>
      <c r="G352" s="3"/>
      <c r="H352" s="3"/>
      <c r="I352" s="3"/>
      <c r="J352" s="3"/>
      <c r="L352" s="3">
        <f>L351</f>
        <v>0</v>
      </c>
      <c r="M352" s="34"/>
      <c r="N352" s="34"/>
      <c r="O352" s="34"/>
      <c r="P352" s="34"/>
      <c r="Q352" s="34"/>
      <c r="R352" s="34"/>
      <c r="S352" s="34"/>
      <c r="T352" s="34"/>
      <c r="U352" s="34"/>
    </row>
    <row r="353" spans="1:21" s="41" customFormat="1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L353" s="3"/>
      <c r="M353" s="34"/>
      <c r="N353" s="34"/>
      <c r="O353" s="34"/>
      <c r="P353" s="34"/>
      <c r="Q353" s="34"/>
      <c r="R353" s="34"/>
      <c r="S353" s="34"/>
      <c r="T353" s="34"/>
      <c r="U353" s="34"/>
    </row>
    <row r="354" spans="1:21" s="41" customFormat="1" ht="16.5" customHeight="1">
      <c r="A354" s="3"/>
      <c r="B354" s="3" t="s">
        <v>124</v>
      </c>
      <c r="C354" s="3"/>
      <c r="D354" s="3"/>
      <c r="E354" s="3"/>
      <c r="F354" s="3"/>
      <c r="G354" s="3"/>
      <c r="H354" s="3"/>
      <c r="I354" s="3"/>
      <c r="J354" s="3"/>
      <c r="L354" s="3"/>
      <c r="M354" s="34"/>
      <c r="N354" s="34"/>
      <c r="O354" s="34"/>
      <c r="P354" s="34"/>
      <c r="Q354" s="34"/>
      <c r="R354" s="34"/>
      <c r="S354" s="34"/>
      <c r="T354" s="34"/>
      <c r="U354" s="34"/>
    </row>
    <row r="355" spans="1:21" s="41" customFormat="1" ht="16.5" customHeight="1">
      <c r="A355" s="3"/>
      <c r="B355" s="3" t="s">
        <v>92</v>
      </c>
      <c r="C355" s="3"/>
      <c r="D355" s="3"/>
      <c r="E355" s="3"/>
      <c r="F355" s="3"/>
      <c r="G355" s="3"/>
      <c r="H355" s="3"/>
      <c r="I355" s="3"/>
      <c r="J355" s="3"/>
      <c r="L355" s="3">
        <f>L354</f>
        <v>0</v>
      </c>
      <c r="M355" s="34"/>
      <c r="N355" s="34"/>
      <c r="O355" s="34"/>
      <c r="P355" s="34"/>
      <c r="Q355" s="34"/>
      <c r="R355" s="34"/>
      <c r="S355" s="34"/>
      <c r="T355" s="34"/>
      <c r="U355" s="34"/>
    </row>
    <row r="356" spans="1:21" s="41" customFormat="1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L356" s="3"/>
      <c r="M356" s="34"/>
      <c r="N356" s="34"/>
      <c r="O356" s="34"/>
      <c r="P356" s="34"/>
      <c r="Q356" s="34"/>
      <c r="R356" s="34"/>
      <c r="S356" s="34"/>
      <c r="T356" s="34"/>
      <c r="U356" s="34"/>
    </row>
    <row r="357" spans="1:21" s="41" customFormat="1" ht="16.5" customHeight="1">
      <c r="A357" s="3"/>
      <c r="B357" s="3" t="s">
        <v>125</v>
      </c>
      <c r="C357" s="3" t="s">
        <v>284</v>
      </c>
      <c r="D357" s="3"/>
      <c r="E357" s="3"/>
      <c r="F357" s="3"/>
      <c r="G357" s="3"/>
      <c r="H357" s="3"/>
      <c r="I357" s="3"/>
      <c r="J357" s="3"/>
      <c r="L357" s="133">
        <f>SUM(75*3*F5)</f>
        <v>6300</v>
      </c>
      <c r="M357" s="34" t="s">
        <v>285</v>
      </c>
      <c r="N357" s="34"/>
      <c r="O357" s="34"/>
      <c r="P357" s="34"/>
      <c r="Q357" s="34"/>
      <c r="R357" s="34"/>
      <c r="S357" s="34"/>
      <c r="T357" s="34"/>
      <c r="U357" s="34"/>
    </row>
    <row r="358" spans="1:21" s="41" customFormat="1" ht="16.5" customHeight="1">
      <c r="A358" s="3"/>
      <c r="B358" s="3" t="s">
        <v>91</v>
      </c>
      <c r="C358" s="3"/>
      <c r="D358" s="3"/>
      <c r="E358" s="3"/>
      <c r="F358" s="3"/>
      <c r="G358" s="3"/>
      <c r="H358" s="3"/>
      <c r="I358" s="3"/>
      <c r="J358" s="3"/>
      <c r="L358" s="3">
        <f>L357</f>
        <v>6300</v>
      </c>
      <c r="M358" s="34"/>
      <c r="N358" s="34"/>
      <c r="O358" s="34"/>
      <c r="P358" s="34"/>
      <c r="Q358" s="34"/>
      <c r="R358" s="34"/>
      <c r="S358" s="34"/>
      <c r="T358" s="34"/>
      <c r="U358" s="34"/>
    </row>
    <row r="359" spans="1:21" s="41" customFormat="1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L359" s="3"/>
      <c r="M359" s="34"/>
      <c r="N359" s="34"/>
      <c r="O359" s="34"/>
      <c r="P359" s="34"/>
      <c r="Q359" s="34"/>
      <c r="R359" s="34"/>
      <c r="S359" s="34"/>
      <c r="T359" s="34"/>
      <c r="U359" s="34"/>
    </row>
    <row r="360" spans="1:21" s="41" customFormat="1" ht="16.5" customHeight="1">
      <c r="A360" s="3"/>
      <c r="B360" s="3" t="s">
        <v>126</v>
      </c>
      <c r="C360" s="3"/>
      <c r="D360" s="3"/>
      <c r="E360" s="3"/>
      <c r="F360" s="3"/>
      <c r="G360" s="3"/>
      <c r="H360" s="3"/>
      <c r="I360" s="3"/>
      <c r="J360" s="3"/>
      <c r="L360" s="3"/>
      <c r="M360" s="34"/>
      <c r="N360" s="34"/>
      <c r="O360" s="34"/>
      <c r="P360" s="34"/>
      <c r="Q360" s="34"/>
      <c r="R360" s="34"/>
      <c r="S360" s="34"/>
      <c r="T360" s="34"/>
      <c r="U360" s="34"/>
    </row>
    <row r="361" spans="1:21" s="41" customFormat="1" ht="16.5" customHeight="1">
      <c r="A361" s="3"/>
      <c r="B361" s="3" t="s">
        <v>91</v>
      </c>
      <c r="C361" s="3"/>
      <c r="D361" s="3"/>
      <c r="E361" s="3"/>
      <c r="F361" s="3"/>
      <c r="G361" s="3"/>
      <c r="H361" s="3"/>
      <c r="I361" s="3"/>
      <c r="J361" s="3"/>
      <c r="L361" s="3">
        <f>L360</f>
        <v>0</v>
      </c>
      <c r="M361" s="34"/>
      <c r="N361" s="34"/>
      <c r="O361" s="34"/>
      <c r="P361" s="34"/>
      <c r="Q361" s="34"/>
      <c r="R361" s="34"/>
      <c r="S361" s="34"/>
      <c r="T361" s="34"/>
      <c r="U361" s="34"/>
    </row>
    <row r="362" spans="1:21" s="41" customFormat="1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L362" s="3"/>
      <c r="M362" s="34"/>
      <c r="N362" s="34"/>
      <c r="O362" s="34"/>
      <c r="P362" s="34"/>
      <c r="Q362" s="34"/>
      <c r="R362" s="34"/>
      <c r="S362" s="34"/>
      <c r="T362" s="34"/>
      <c r="U362" s="34"/>
    </row>
    <row r="363" spans="1:21" s="41" customFormat="1">
      <c r="A363" s="3"/>
      <c r="B363" s="3" t="s">
        <v>127</v>
      </c>
      <c r="C363" s="3"/>
      <c r="D363" s="3"/>
      <c r="E363" s="3"/>
      <c r="F363" s="3"/>
      <c r="G363" s="3"/>
      <c r="H363" s="3"/>
      <c r="I363" s="3"/>
      <c r="J363" s="3"/>
      <c r="L363" s="3">
        <f>SUM(L349+L352+L355+L358+L361)</f>
        <v>6300</v>
      </c>
      <c r="M363" s="34"/>
      <c r="N363" s="34"/>
      <c r="O363" s="34"/>
      <c r="P363" s="34"/>
      <c r="Q363" s="34"/>
      <c r="R363" s="34"/>
      <c r="S363" s="34"/>
      <c r="T363" s="34"/>
      <c r="U363" s="34"/>
    </row>
    <row r="364" spans="1:2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1:21" s="41" customFormat="1" ht="15.75" thickBot="1">
      <c r="A365" s="3"/>
      <c r="M365" s="34"/>
      <c r="N365" s="34"/>
      <c r="O365" s="34"/>
      <c r="P365" s="34"/>
      <c r="Q365" s="34"/>
      <c r="R365" s="34"/>
      <c r="S365" s="34"/>
      <c r="T365" s="34"/>
      <c r="U365" s="34"/>
    </row>
    <row r="366" spans="1:21" s="41" customFormat="1" ht="15.75" thickBot="1">
      <c r="A366" s="115" t="s">
        <v>88</v>
      </c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7"/>
      <c r="M366" s="34"/>
      <c r="N366" s="34"/>
      <c r="O366" s="34"/>
      <c r="P366" s="34"/>
      <c r="Q366" s="34"/>
      <c r="R366" s="34"/>
      <c r="S366" s="34"/>
      <c r="T366" s="34"/>
      <c r="U366" s="34"/>
    </row>
    <row r="367" spans="1:21" s="41" customFormat="1">
      <c r="A367" s="3"/>
      <c r="B367" s="3" t="s">
        <v>128</v>
      </c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4"/>
      <c r="N367" s="34"/>
      <c r="O367" s="34"/>
      <c r="P367" s="34"/>
      <c r="Q367" s="34"/>
      <c r="R367" s="34"/>
      <c r="S367" s="34"/>
      <c r="T367" s="34"/>
      <c r="U367" s="34"/>
    </row>
    <row r="368" spans="1:21" s="41" customFormat="1">
      <c r="A368" s="3"/>
      <c r="B368" s="3" t="s">
        <v>91</v>
      </c>
      <c r="C368" s="3"/>
      <c r="D368" s="3"/>
      <c r="E368" s="3"/>
      <c r="F368" s="3"/>
      <c r="G368" s="3"/>
      <c r="H368" s="3"/>
      <c r="I368" s="3"/>
      <c r="J368" s="3"/>
      <c r="L368" s="3">
        <f>K367</f>
        <v>0</v>
      </c>
      <c r="M368" s="34"/>
      <c r="N368" s="34"/>
      <c r="O368" s="34"/>
      <c r="P368" s="34"/>
      <c r="Q368" s="34"/>
      <c r="R368" s="34"/>
      <c r="S368" s="34"/>
      <c r="T368" s="34"/>
      <c r="U368" s="34"/>
    </row>
    <row r="369" spans="1:21" s="41" customFormat="1">
      <c r="A369" s="3"/>
      <c r="B369" s="3"/>
      <c r="C369" s="3"/>
      <c r="D369" s="3"/>
      <c r="E369" s="3"/>
      <c r="F369" s="3"/>
      <c r="G369" s="3"/>
      <c r="H369" s="3"/>
      <c r="I369" s="3"/>
      <c r="J369" s="3"/>
      <c r="L369" s="3"/>
      <c r="M369" s="34"/>
      <c r="N369" s="34"/>
      <c r="O369" s="34"/>
      <c r="P369" s="34"/>
      <c r="Q369" s="34"/>
      <c r="R369" s="34"/>
      <c r="S369" s="34"/>
      <c r="T369" s="34"/>
      <c r="U369" s="34"/>
    </row>
    <row r="370" spans="1:21" s="41" customFormat="1">
      <c r="A370" s="3"/>
      <c r="B370" s="3" t="s">
        <v>129</v>
      </c>
      <c r="C370" s="3"/>
      <c r="D370" s="3"/>
      <c r="E370" s="3"/>
      <c r="F370" s="3"/>
      <c r="G370" s="3"/>
      <c r="H370" s="3"/>
      <c r="I370" s="3"/>
      <c r="J370" s="3"/>
      <c r="L370" s="3"/>
      <c r="M370" s="34"/>
      <c r="N370" s="34"/>
      <c r="O370" s="34"/>
      <c r="P370" s="34"/>
      <c r="Q370" s="34"/>
      <c r="R370" s="34"/>
      <c r="S370" s="34"/>
      <c r="T370" s="34"/>
      <c r="U370" s="34"/>
    </row>
    <row r="371" spans="1:21" s="41" customFormat="1">
      <c r="A371" s="3"/>
      <c r="B371" s="3" t="s">
        <v>91</v>
      </c>
      <c r="C371" s="3"/>
      <c r="D371" s="3"/>
      <c r="E371" s="3"/>
      <c r="F371" s="3"/>
      <c r="G371" s="3"/>
      <c r="H371" s="3"/>
      <c r="I371" s="3"/>
      <c r="J371" s="3"/>
      <c r="L371" s="3">
        <f>L370</f>
        <v>0</v>
      </c>
      <c r="M371" s="34"/>
      <c r="N371" s="34"/>
      <c r="O371" s="34"/>
      <c r="P371" s="34"/>
      <c r="Q371" s="34"/>
      <c r="R371" s="34"/>
      <c r="S371" s="34"/>
      <c r="T371" s="34"/>
      <c r="U371" s="34"/>
    </row>
    <row r="372" spans="1:21" s="41" customFormat="1">
      <c r="A372" s="3"/>
      <c r="B372" s="3"/>
      <c r="C372" s="3"/>
      <c r="D372" s="3"/>
      <c r="E372" s="3"/>
      <c r="F372" s="3"/>
      <c r="G372" s="3"/>
      <c r="H372" s="3"/>
      <c r="I372" s="3"/>
      <c r="J372" s="3"/>
      <c r="L372" s="3"/>
      <c r="M372" s="34"/>
      <c r="N372" s="34"/>
      <c r="O372" s="34"/>
      <c r="P372" s="34"/>
      <c r="Q372" s="34"/>
      <c r="R372" s="34"/>
      <c r="S372" s="34"/>
      <c r="T372" s="34"/>
      <c r="U372" s="34"/>
    </row>
    <row r="373" spans="1:21" s="41" customFormat="1">
      <c r="A373" s="3"/>
      <c r="B373" s="3" t="s">
        <v>130</v>
      </c>
      <c r="C373" s="3"/>
      <c r="D373" s="3"/>
      <c r="E373" s="3"/>
      <c r="F373" s="3"/>
      <c r="G373" s="3"/>
      <c r="H373" s="3"/>
      <c r="I373" s="3"/>
      <c r="J373" s="3"/>
      <c r="L373" s="3"/>
      <c r="M373" s="34"/>
      <c r="N373" s="34"/>
      <c r="O373" s="34"/>
      <c r="P373" s="34"/>
      <c r="Q373" s="34"/>
      <c r="R373" s="34"/>
      <c r="S373" s="34"/>
      <c r="T373" s="34"/>
      <c r="U373" s="34"/>
    </row>
    <row r="374" spans="1:21" s="41" customFormat="1">
      <c r="A374" s="3"/>
      <c r="B374" s="3" t="s">
        <v>91</v>
      </c>
      <c r="C374" s="3"/>
      <c r="D374" s="3"/>
      <c r="E374" s="3"/>
      <c r="F374" s="3"/>
      <c r="G374" s="3"/>
      <c r="H374" s="3"/>
      <c r="I374" s="3"/>
      <c r="J374" s="3"/>
      <c r="L374" s="3">
        <f>L373</f>
        <v>0</v>
      </c>
      <c r="M374" s="34"/>
      <c r="N374" s="34"/>
      <c r="O374" s="34"/>
      <c r="P374" s="34"/>
      <c r="Q374" s="34"/>
      <c r="R374" s="34"/>
      <c r="S374" s="34"/>
      <c r="T374" s="34"/>
      <c r="U374" s="34"/>
    </row>
    <row r="375" spans="1:21" s="41" customFormat="1">
      <c r="A375" s="3"/>
      <c r="B375" s="3"/>
      <c r="C375" s="3"/>
      <c r="D375" s="3"/>
      <c r="E375" s="3"/>
      <c r="F375" s="3"/>
      <c r="G375" s="3"/>
      <c r="H375" s="3"/>
      <c r="I375" s="3"/>
      <c r="J375" s="3"/>
      <c r="L375" s="3"/>
      <c r="M375" s="34"/>
      <c r="N375" s="34"/>
      <c r="O375" s="34"/>
      <c r="P375" s="34"/>
      <c r="Q375" s="34"/>
      <c r="R375" s="34"/>
      <c r="S375" s="34"/>
      <c r="T375" s="34"/>
      <c r="U375" s="34"/>
    </row>
    <row r="376" spans="1:21" s="41" customFormat="1">
      <c r="A376" s="3"/>
      <c r="B376" s="46" t="s">
        <v>131</v>
      </c>
      <c r="C376" s="41" t="s">
        <v>215</v>
      </c>
      <c r="L376" s="41">
        <v>500</v>
      </c>
      <c r="M376" s="34"/>
      <c r="N376" s="34"/>
      <c r="O376" s="34"/>
      <c r="P376" s="34"/>
      <c r="Q376" s="34"/>
      <c r="R376" s="34"/>
      <c r="S376" s="34"/>
      <c r="T376" s="34"/>
      <c r="U376" s="34"/>
    </row>
    <row r="377" spans="1:21" s="41" customFormat="1">
      <c r="A377" s="3"/>
      <c r="B377" s="41" t="s">
        <v>216</v>
      </c>
      <c r="L377" s="134">
        <v>1000</v>
      </c>
      <c r="M377" s="34" t="s">
        <v>286</v>
      </c>
      <c r="N377" s="34"/>
      <c r="O377" s="34"/>
      <c r="P377" s="34"/>
      <c r="Q377" s="34"/>
      <c r="R377" s="34"/>
      <c r="S377" s="34"/>
      <c r="T377" s="34"/>
      <c r="U377" s="34"/>
    </row>
    <row r="378" spans="1:21" s="41" customFormat="1">
      <c r="A378" s="3"/>
      <c r="B378" s="46" t="s">
        <v>91</v>
      </c>
      <c r="L378" s="41">
        <f>L376+L377</f>
        <v>1500</v>
      </c>
      <c r="M378" s="34"/>
      <c r="N378" s="34"/>
      <c r="O378" s="34"/>
      <c r="P378" s="34"/>
      <c r="Q378" s="34"/>
      <c r="R378" s="34"/>
      <c r="S378" s="34"/>
      <c r="T378" s="34"/>
      <c r="U378" s="34"/>
    </row>
    <row r="379" spans="1:21" s="41" customFormat="1">
      <c r="A379" s="3"/>
      <c r="B379" s="46"/>
      <c r="M379" s="34"/>
      <c r="N379" s="34"/>
      <c r="O379" s="34"/>
      <c r="P379" s="34"/>
      <c r="Q379" s="34"/>
      <c r="R379" s="34"/>
      <c r="S379" s="34"/>
      <c r="T379" s="34"/>
      <c r="U379" s="34"/>
    </row>
    <row r="380" spans="1:21" s="41" customFormat="1">
      <c r="A380" s="3"/>
      <c r="B380" s="46" t="s">
        <v>132</v>
      </c>
      <c r="M380" s="34"/>
      <c r="N380" s="34"/>
      <c r="O380" s="34"/>
      <c r="P380" s="34"/>
      <c r="Q380" s="34"/>
      <c r="R380" s="34"/>
      <c r="S380" s="34"/>
      <c r="T380" s="34"/>
      <c r="U380" s="34"/>
    </row>
    <row r="381" spans="1:21" s="41" customFormat="1">
      <c r="A381" s="3"/>
      <c r="B381" s="46" t="s">
        <v>91</v>
      </c>
      <c r="L381" s="41">
        <f>L380</f>
        <v>0</v>
      </c>
      <c r="M381" s="34"/>
      <c r="N381" s="34"/>
      <c r="O381" s="34"/>
      <c r="P381" s="34"/>
      <c r="Q381" s="34"/>
      <c r="R381" s="34"/>
      <c r="S381" s="34"/>
      <c r="T381" s="34"/>
      <c r="U381" s="34"/>
    </row>
    <row r="382" spans="1:21" s="41" customFormat="1">
      <c r="A382" s="3"/>
      <c r="B382" s="46"/>
      <c r="M382" s="34"/>
      <c r="N382" s="34"/>
      <c r="O382" s="34"/>
      <c r="P382" s="34"/>
      <c r="Q382" s="34"/>
      <c r="R382" s="34"/>
      <c r="S382" s="34"/>
      <c r="T382" s="34"/>
      <c r="U382" s="34"/>
    </row>
    <row r="383" spans="1:21" ht="16.5" customHeight="1">
      <c r="A383" s="3"/>
      <c r="B383" s="46" t="s">
        <v>133</v>
      </c>
      <c r="C383" s="41"/>
      <c r="D383" s="41"/>
      <c r="E383" s="41"/>
      <c r="F383" s="41"/>
      <c r="G383" s="41"/>
      <c r="H383" s="41"/>
      <c r="I383" s="41"/>
      <c r="J383" s="41"/>
      <c r="L383" s="41">
        <f>SUM(L368+L371+L374+L378+L381)</f>
        <v>1500</v>
      </c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1:21" ht="16.5" customHeight="1" thickBot="1">
      <c r="A384" s="3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1:21" ht="16.5" customHeight="1" thickBot="1">
      <c r="A385" s="115" t="s">
        <v>87</v>
      </c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7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1:21" ht="16.5" customHeight="1">
      <c r="A386" s="31"/>
      <c r="B386" s="3" t="s">
        <v>134</v>
      </c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1" ht="16.5" customHeight="1">
      <c r="A387" s="31"/>
      <c r="B387" s="3" t="s">
        <v>121</v>
      </c>
      <c r="C387" s="31"/>
      <c r="D387" s="31"/>
      <c r="E387" s="31"/>
      <c r="F387" s="31"/>
      <c r="G387" s="31"/>
      <c r="H387" s="31"/>
      <c r="I387" s="31"/>
      <c r="J387" s="31"/>
      <c r="L387" s="38">
        <f>K386</f>
        <v>0</v>
      </c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ht="16.5" customHeight="1">
      <c r="A388" s="31"/>
      <c r="B388" s="3"/>
      <c r="C388" s="31"/>
      <c r="D388" s="31"/>
      <c r="E388" s="31"/>
      <c r="F388" s="31"/>
      <c r="G388" s="31"/>
      <c r="H388" s="31"/>
      <c r="I388" s="31"/>
      <c r="J388" s="31"/>
      <c r="L388" s="38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ht="16.5" customHeight="1">
      <c r="A389" s="31"/>
      <c r="B389" s="3" t="s">
        <v>135</v>
      </c>
      <c r="C389" s="31"/>
      <c r="D389" s="31"/>
      <c r="E389" s="31"/>
      <c r="F389" s="31"/>
      <c r="G389" s="31"/>
      <c r="H389" s="31"/>
      <c r="I389" s="31"/>
      <c r="J389" s="31"/>
      <c r="L389" s="38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ht="16.5" customHeight="1">
      <c r="A390" s="31"/>
      <c r="B390" s="3" t="s">
        <v>91</v>
      </c>
      <c r="C390" s="31"/>
      <c r="D390" s="31"/>
      <c r="E390" s="31"/>
      <c r="F390" s="31"/>
      <c r="G390" s="31"/>
      <c r="H390" s="31"/>
      <c r="I390" s="31"/>
      <c r="J390" s="31"/>
      <c r="L390" s="38">
        <f>L389</f>
        <v>0</v>
      </c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ht="16.5" customHeight="1">
      <c r="A391" s="31"/>
      <c r="B391" s="3"/>
      <c r="C391" s="31"/>
      <c r="D391" s="31"/>
      <c r="E391" s="31"/>
      <c r="F391" s="31"/>
      <c r="G391" s="31"/>
      <c r="H391" s="31"/>
      <c r="I391" s="31"/>
      <c r="J391" s="31"/>
      <c r="L391" s="38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ht="16.5" customHeight="1">
      <c r="A392" s="31"/>
      <c r="B392" s="3" t="s">
        <v>136</v>
      </c>
      <c r="C392" s="31"/>
      <c r="D392" s="31"/>
      <c r="E392" s="31"/>
      <c r="F392" s="31"/>
      <c r="G392" s="31"/>
      <c r="H392" s="31"/>
      <c r="I392" s="31"/>
      <c r="J392" s="31"/>
      <c r="L392" s="38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>
      <c r="A393" s="31"/>
      <c r="B393" s="3" t="s">
        <v>91</v>
      </c>
      <c r="C393" s="31"/>
      <c r="D393" s="31"/>
      <c r="E393" s="31"/>
      <c r="F393" s="31"/>
      <c r="G393" s="31"/>
      <c r="H393" s="31"/>
      <c r="I393" s="31"/>
      <c r="J393" s="31"/>
      <c r="L393" s="38">
        <f>L392</f>
        <v>0</v>
      </c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>
      <c r="A394" s="31"/>
      <c r="B394" s="3"/>
      <c r="C394" s="31"/>
      <c r="D394" s="31"/>
      <c r="E394" s="31"/>
      <c r="F394" s="31"/>
      <c r="G394" s="31"/>
      <c r="H394" s="31"/>
      <c r="I394" s="31"/>
      <c r="J394" s="31"/>
      <c r="L394" s="38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>
      <c r="A395" s="6"/>
      <c r="B395" s="46" t="s">
        <v>137</v>
      </c>
      <c r="L395" s="1">
        <f>SUM(L387+L390+L393)</f>
        <v>0</v>
      </c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ht="16.5" customHeight="1">
      <c r="A396" s="6"/>
      <c r="B396" s="41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s="41" customFormat="1" ht="16.5" customHeight="1" thickBot="1">
      <c r="A397" s="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34"/>
      <c r="N397" s="34"/>
      <c r="O397" s="34"/>
      <c r="P397" s="34"/>
      <c r="Q397" s="34"/>
      <c r="R397" s="34"/>
      <c r="S397" s="34"/>
      <c r="T397" s="34"/>
      <c r="U397" s="34"/>
    </row>
    <row r="398" spans="1:21" s="41" customFormat="1" ht="16.5" customHeight="1" thickBot="1">
      <c r="A398" s="115" t="s">
        <v>86</v>
      </c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7"/>
      <c r="M398" s="34"/>
      <c r="N398" s="34"/>
      <c r="O398" s="34"/>
      <c r="P398" s="34"/>
      <c r="Q398" s="34"/>
      <c r="R398" s="34"/>
      <c r="S398" s="34"/>
      <c r="T398" s="34"/>
      <c r="U398" s="34"/>
    </row>
    <row r="399" spans="1:21" s="41" customFormat="1" ht="16.5" customHeight="1">
      <c r="A399" s="3"/>
      <c r="B399" s="3" t="s">
        <v>138</v>
      </c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4"/>
      <c r="N399" s="34"/>
      <c r="O399" s="34"/>
      <c r="P399" s="34"/>
      <c r="Q399" s="34"/>
      <c r="R399" s="34"/>
      <c r="S399" s="34"/>
      <c r="T399" s="34"/>
      <c r="U399" s="34"/>
    </row>
    <row r="400" spans="1:21" s="41" customFormat="1" ht="16.5" customHeight="1">
      <c r="A400" s="3"/>
      <c r="B400" s="32" t="s">
        <v>25</v>
      </c>
      <c r="C400" s="3"/>
      <c r="D400" s="3"/>
      <c r="E400" s="3"/>
      <c r="F400" s="3"/>
      <c r="G400" s="3"/>
      <c r="H400" s="3"/>
      <c r="I400" s="3"/>
      <c r="J400" s="3"/>
      <c r="L400" s="133">
        <v>1500</v>
      </c>
      <c r="M400" s="34" t="s">
        <v>287</v>
      </c>
      <c r="N400" s="34"/>
      <c r="O400" s="34"/>
      <c r="P400" s="34"/>
      <c r="Q400" s="34"/>
      <c r="R400" s="34"/>
      <c r="S400" s="34"/>
      <c r="T400" s="34"/>
      <c r="U400" s="34"/>
    </row>
    <row r="401" spans="1:21" s="41" customFormat="1" ht="16.5" customHeight="1">
      <c r="A401" s="3"/>
      <c r="B401" s="3" t="s">
        <v>91</v>
      </c>
      <c r="C401" s="3"/>
      <c r="D401" s="3"/>
      <c r="E401" s="3"/>
      <c r="F401" s="3"/>
      <c r="G401" s="3"/>
      <c r="H401" s="3"/>
      <c r="I401" s="3"/>
      <c r="J401" s="3"/>
      <c r="L401" s="3">
        <f>SUM(L400:L400)</f>
        <v>1500</v>
      </c>
      <c r="M401" s="34"/>
      <c r="N401" s="34"/>
      <c r="O401" s="34"/>
      <c r="P401" s="34"/>
      <c r="Q401" s="34"/>
      <c r="R401" s="34"/>
      <c r="S401" s="34"/>
      <c r="T401" s="34"/>
      <c r="U401" s="34"/>
    </row>
    <row r="402" spans="1:21" s="41" customFormat="1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L402" s="3"/>
      <c r="M402" s="34"/>
      <c r="N402" s="34"/>
      <c r="O402" s="34"/>
      <c r="P402" s="34"/>
      <c r="Q402" s="34"/>
      <c r="R402" s="34"/>
      <c r="S402" s="34"/>
      <c r="T402" s="34"/>
      <c r="U402" s="34"/>
    </row>
    <row r="403" spans="1:21" s="41" customFormat="1" ht="16.5" customHeight="1">
      <c r="A403" s="3"/>
      <c r="B403" s="3" t="s">
        <v>139</v>
      </c>
      <c r="C403" s="3"/>
      <c r="D403" s="3"/>
      <c r="E403" s="3"/>
      <c r="F403" s="3"/>
      <c r="G403" s="3"/>
      <c r="H403" s="3"/>
      <c r="I403" s="3"/>
      <c r="J403" s="3"/>
      <c r="L403" s="3"/>
      <c r="M403" s="34"/>
      <c r="N403" s="34"/>
      <c r="O403" s="34"/>
      <c r="P403" s="34"/>
      <c r="Q403" s="34"/>
      <c r="R403" s="34"/>
      <c r="S403" s="34"/>
      <c r="T403" s="34"/>
      <c r="U403" s="34"/>
    </row>
    <row r="404" spans="1:21" s="41" customFormat="1" ht="16.5" customHeight="1">
      <c r="A404" s="3"/>
      <c r="B404" s="3" t="s">
        <v>92</v>
      </c>
      <c r="C404" s="3"/>
      <c r="D404" s="3"/>
      <c r="E404" s="3"/>
      <c r="F404" s="3"/>
      <c r="G404" s="3"/>
      <c r="H404" s="3"/>
      <c r="I404" s="3"/>
      <c r="J404" s="3"/>
      <c r="L404" s="3">
        <f>SUM(L403:L403)</f>
        <v>0</v>
      </c>
      <c r="M404" s="34"/>
      <c r="N404" s="34"/>
      <c r="O404" s="34"/>
      <c r="P404" s="34"/>
      <c r="Q404" s="34"/>
      <c r="R404" s="34"/>
      <c r="S404" s="34"/>
      <c r="T404" s="34"/>
      <c r="U404" s="34"/>
    </row>
    <row r="405" spans="1:21" s="41" customFormat="1">
      <c r="A405" s="3"/>
      <c r="B405" s="3"/>
      <c r="C405" s="3"/>
      <c r="D405" s="3"/>
      <c r="E405" s="3"/>
      <c r="F405" s="3"/>
      <c r="G405" s="3"/>
      <c r="H405" s="3"/>
      <c r="I405" s="3"/>
      <c r="J405" s="3"/>
      <c r="L405" s="3"/>
      <c r="M405" s="34"/>
      <c r="N405" s="34"/>
      <c r="O405" s="34"/>
      <c r="P405" s="34"/>
      <c r="Q405" s="34"/>
      <c r="R405" s="34"/>
      <c r="S405" s="34"/>
      <c r="T405" s="34"/>
      <c r="U405" s="34"/>
    </row>
    <row r="406" spans="1:21" s="41" customFormat="1">
      <c r="A406" s="8"/>
      <c r="B406" s="8" t="s">
        <v>140</v>
      </c>
      <c r="C406" s="15"/>
      <c r="D406" s="15"/>
      <c r="E406" s="15"/>
      <c r="F406" s="15"/>
      <c r="G406" s="15"/>
      <c r="H406" s="15"/>
      <c r="I406" s="15"/>
      <c r="J406" s="15"/>
      <c r="L406" s="15">
        <f>SUM(L401+L404)</f>
        <v>1500</v>
      </c>
      <c r="M406" s="34"/>
      <c r="N406" s="34"/>
      <c r="O406" s="34"/>
      <c r="P406" s="34"/>
      <c r="Q406" s="34"/>
      <c r="R406" s="34"/>
      <c r="S406" s="34"/>
      <c r="T406" s="34"/>
      <c r="U406" s="34"/>
    </row>
    <row r="407" spans="1:21">
      <c r="A407" s="27"/>
      <c r="B407" s="27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1:21" ht="15.75" thickBot="1">
      <c r="A408" s="27"/>
      <c r="B408" s="27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1:21" ht="15.75" thickBot="1">
      <c r="A409" s="37" t="s">
        <v>94</v>
      </c>
      <c r="B409" s="49"/>
      <c r="C409" s="50"/>
      <c r="D409" s="50"/>
      <c r="E409" s="50"/>
      <c r="F409" s="50"/>
      <c r="G409" s="50"/>
      <c r="H409" s="50"/>
      <c r="I409" s="50"/>
      <c r="J409" s="50"/>
      <c r="K409" s="50"/>
      <c r="L409" s="51">
        <f>SUM(L72+L95+L154+L179++L206+L249+L284+L292+L322+L345+L363+L383+L395+L406)</f>
        <v>354274.60666666669</v>
      </c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>
      <c r="A410" s="19" t="s">
        <v>259</v>
      </c>
      <c r="B410" s="19"/>
      <c r="C410" s="17"/>
      <c r="D410" s="17"/>
      <c r="E410" s="17"/>
      <c r="F410" s="17"/>
      <c r="G410" s="17"/>
      <c r="H410" s="17"/>
      <c r="I410" s="17"/>
      <c r="J410" s="17"/>
      <c r="K410" s="17"/>
      <c r="L410" s="17">
        <v>340448</v>
      </c>
    </row>
    <row r="411" spans="1:21">
      <c r="A411" s="33"/>
      <c r="B411" s="19"/>
      <c r="C411" s="17"/>
      <c r="D411" s="17"/>
      <c r="E411" s="17"/>
      <c r="F411" s="17"/>
      <c r="G411" s="17"/>
      <c r="H411" s="17"/>
      <c r="I411" s="17"/>
      <c r="J411" s="17"/>
      <c r="K411" s="17"/>
      <c r="L411" s="17">
        <f>SUM(L410-L409)</f>
        <v>-13826.606666666688</v>
      </c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>
      <c r="A412" s="9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</row>
  </sheetData>
  <mergeCells count="18">
    <mergeCell ref="A385:L385"/>
    <mergeCell ref="A398:L398"/>
    <mergeCell ref="A286:L286"/>
    <mergeCell ref="A296:L296"/>
    <mergeCell ref="A324:L324"/>
    <mergeCell ref="A347:L347"/>
    <mergeCell ref="A366:L366"/>
    <mergeCell ref="A28:L28"/>
    <mergeCell ref="A75:L75"/>
    <mergeCell ref="A189:L189"/>
    <mergeCell ref="A251:L251"/>
    <mergeCell ref="A97:L97"/>
    <mergeCell ref="A209:L209"/>
    <mergeCell ref="A156:L156"/>
    <mergeCell ref="C158:G158"/>
    <mergeCell ref="H158:K158"/>
    <mergeCell ref="C130:G130"/>
    <mergeCell ref="H130:K13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F502317-F20B-4E26-9E0A-F5C19E0412D5}"/>
</file>

<file path=customXml/itemProps2.xml><?xml version="1.0" encoding="utf-8"?>
<ds:datastoreItem xmlns:ds="http://schemas.openxmlformats.org/officeDocument/2006/customXml" ds:itemID="{A1F3DDD4-1076-4BDA-98AA-268899F7FD72}"/>
</file>

<file path=customXml/itemProps3.xml><?xml version="1.0" encoding="utf-8"?>
<ds:datastoreItem xmlns:ds="http://schemas.openxmlformats.org/officeDocument/2006/customXml" ds:itemID="{F6D01CC9-8E72-4E96-8733-FF3F5DE585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Alvisl</dc:creator>
  <cp:lastModifiedBy>Alvisl</cp:lastModifiedBy>
  <dcterms:created xsi:type="dcterms:W3CDTF">2016-06-20T14:10:47Z</dcterms:created>
  <dcterms:modified xsi:type="dcterms:W3CDTF">2016-07-14T17:08:26Z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