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_Budget/Month end variance analysis/"/>
    </mc:Choice>
  </mc:AlternateContent>
  <bookViews>
    <workbookView xWindow="0" yWindow="0" windowWidth="28800" windowHeight="11010"/>
  </bookViews>
  <sheets>
    <sheet name="Sheet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30" i="1" l="1"/>
  <c r="AB30" i="1"/>
  <c r="AA30" i="1"/>
  <c r="Z30" i="1"/>
  <c r="Y30" i="1"/>
  <c r="X30" i="1"/>
  <c r="V30" i="1"/>
  <c r="U30" i="1"/>
  <c r="T30" i="1"/>
  <c r="S30" i="1"/>
  <c r="R30" i="1"/>
  <c r="Q30" i="1"/>
  <c r="P30" i="1"/>
  <c r="O30" i="1"/>
  <c r="H30" i="1"/>
  <c r="AJ28" i="1"/>
  <c r="AL28" i="1" s="1"/>
  <c r="AN28" i="1" s="1"/>
  <c r="I28" i="1"/>
  <c r="W27" i="1"/>
  <c r="W30" i="1" s="1"/>
  <c r="I27" i="1"/>
  <c r="C27" i="1"/>
  <c r="AL26" i="1"/>
  <c r="AN26" i="1" s="1"/>
  <c r="AJ26" i="1"/>
  <c r="I26" i="1"/>
  <c r="AL25" i="1"/>
  <c r="AN25" i="1" s="1"/>
  <c r="AJ25" i="1"/>
  <c r="I25" i="1"/>
  <c r="AL24" i="1"/>
  <c r="AN24" i="1" s="1"/>
  <c r="AJ24" i="1"/>
  <c r="I24" i="1"/>
  <c r="AL23" i="1"/>
  <c r="AN23" i="1" s="1"/>
  <c r="AJ23" i="1"/>
  <c r="I23" i="1"/>
  <c r="AL22" i="1"/>
  <c r="AN22" i="1" s="1"/>
  <c r="AJ22" i="1"/>
  <c r="I22" i="1"/>
  <c r="AL21" i="1"/>
  <c r="AN21" i="1" s="1"/>
  <c r="AJ21" i="1"/>
  <c r="I21" i="1"/>
  <c r="AL20" i="1"/>
  <c r="AN20" i="1" s="1"/>
  <c r="AJ20" i="1"/>
  <c r="I20" i="1"/>
  <c r="AL19" i="1"/>
  <c r="AN19" i="1" s="1"/>
  <c r="AJ19" i="1"/>
  <c r="I19" i="1"/>
  <c r="AL18" i="1"/>
  <c r="AN18" i="1" s="1"/>
  <c r="AJ18" i="1"/>
  <c r="I18" i="1"/>
  <c r="AL17" i="1"/>
  <c r="AN17" i="1" s="1"/>
  <c r="AJ17" i="1"/>
  <c r="I17" i="1"/>
  <c r="AL16" i="1"/>
  <c r="AN16" i="1" s="1"/>
  <c r="AJ16" i="1"/>
  <c r="I16" i="1"/>
  <c r="AL15" i="1"/>
  <c r="AN15" i="1" s="1"/>
  <c r="AJ15" i="1"/>
  <c r="I15" i="1"/>
  <c r="AL14" i="1"/>
  <c r="AN14" i="1" s="1"/>
  <c r="AJ14" i="1"/>
  <c r="I14" i="1"/>
  <c r="AL13" i="1"/>
  <c r="AN13" i="1" s="1"/>
  <c r="AJ13" i="1"/>
  <c r="I13" i="1"/>
  <c r="AL12" i="1"/>
  <c r="AN12" i="1" s="1"/>
  <c r="AJ12" i="1"/>
  <c r="I12" i="1"/>
  <c r="AL11" i="1"/>
  <c r="AN11" i="1" s="1"/>
  <c r="AJ11" i="1"/>
  <c r="I11" i="1"/>
  <c r="AL10" i="1"/>
  <c r="AN10" i="1" s="1"/>
  <c r="AJ10" i="1"/>
  <c r="I10" i="1"/>
  <c r="AL9" i="1"/>
  <c r="AN9" i="1" s="1"/>
  <c r="AJ9" i="1"/>
  <c r="I9" i="1"/>
  <c r="AL8" i="1"/>
  <c r="AN8" i="1" s="1"/>
  <c r="AJ8" i="1"/>
  <c r="I8" i="1"/>
  <c r="AL7" i="1"/>
  <c r="AN7" i="1" s="1"/>
  <c r="AJ7" i="1"/>
  <c r="I7" i="1"/>
  <c r="AL6" i="1"/>
  <c r="AN6" i="1" s="1"/>
  <c r="AJ6" i="1"/>
  <c r="I6" i="1"/>
  <c r="AB5" i="1"/>
  <c r="AJ5" i="1" s="1"/>
  <c r="AL5" i="1" s="1"/>
  <c r="AN5" i="1" s="1"/>
  <c r="M5" i="1"/>
  <c r="M30" i="1" s="1"/>
  <c r="I5" i="1"/>
  <c r="I30" i="1" s="1"/>
  <c r="C5" i="1"/>
  <c r="AJ4" i="1"/>
  <c r="I4" i="1"/>
  <c r="A1" i="1"/>
  <c r="AL4" i="1" l="1"/>
  <c r="AJ27" i="1"/>
  <c r="AL27" i="1" s="1"/>
  <c r="AN27" i="1" s="1"/>
  <c r="AL30" i="1" l="1"/>
  <c r="AM30" i="1" s="1"/>
  <c r="AN4" i="1"/>
  <c r="AN30" i="1" s="1"/>
  <c r="AJ30" i="1"/>
</calcChain>
</file>

<file path=xl/sharedStrings.xml><?xml version="1.0" encoding="utf-8"?>
<sst xmlns="http://schemas.openxmlformats.org/spreadsheetml/2006/main" count="169" uniqueCount="99">
  <si>
    <t>PROGRAMMING</t>
  </si>
  <si>
    <t>KATY FULLER</t>
  </si>
  <si>
    <t>To Date</t>
  </si>
  <si>
    <t>Remainder</t>
  </si>
  <si>
    <t>Total</t>
  </si>
  <si>
    <t>Movement</t>
  </si>
  <si>
    <t>Encumburance</t>
  </si>
  <si>
    <t>SA Code</t>
  </si>
  <si>
    <t>Project</t>
  </si>
  <si>
    <t>Exec Producer</t>
  </si>
  <si>
    <t>Producer</t>
  </si>
  <si>
    <t>Schedule</t>
  </si>
  <si>
    <t>Actual</t>
  </si>
  <si>
    <t>Variance</t>
  </si>
  <si>
    <t>Forecast</t>
  </si>
  <si>
    <t>C700</t>
  </si>
  <si>
    <t>Back To Ours</t>
  </si>
  <si>
    <t>NEIGHBOURHOOD FESTIVAL TN</t>
  </si>
  <si>
    <t>Katy</t>
  </si>
  <si>
    <t>Louise</t>
  </si>
  <si>
    <t>Feb</t>
  </si>
  <si>
    <t>N</t>
  </si>
  <si>
    <t>Back To OursRevenue line</t>
  </si>
  <si>
    <t>C601</t>
  </si>
  <si>
    <t>BFI Back To Ours</t>
  </si>
  <si>
    <t>BFI</t>
  </si>
  <si>
    <t>Liam</t>
  </si>
  <si>
    <t>Jan</t>
  </si>
  <si>
    <t>C395</t>
  </si>
  <si>
    <t>Central Costs</t>
  </si>
  <si>
    <t>CENTRAL COSTS</t>
  </si>
  <si>
    <t>NONE</t>
  </si>
  <si>
    <t>C301</t>
  </si>
  <si>
    <t>Circus Programme</t>
  </si>
  <si>
    <t xml:space="preserve">CIRCUS </t>
  </si>
  <si>
    <t>Cian</t>
  </si>
  <si>
    <t>Outdoor Event II</t>
  </si>
  <si>
    <t>SITE SPECIFIC EVENTS</t>
  </si>
  <si>
    <t>TBA</t>
  </si>
  <si>
    <t>C302</t>
  </si>
  <si>
    <t>Circus Skills Development</t>
  </si>
  <si>
    <t>Apr</t>
  </si>
  <si>
    <t>C300</t>
  </si>
  <si>
    <t>DePart</t>
  </si>
  <si>
    <t>May</t>
  </si>
  <si>
    <t>C090</t>
  </si>
  <si>
    <t xml:space="preserve">FREEDOM FESTIVAL </t>
  </si>
  <si>
    <t>Sam &amp; Katy</t>
  </si>
  <si>
    <t>Sep</t>
  </si>
  <si>
    <t>I003</t>
  </si>
  <si>
    <t>Land of Green GingerHouse</t>
  </si>
  <si>
    <t xml:space="preserve">LAND OF GREEN GINGER </t>
  </si>
  <si>
    <t>I001</t>
  </si>
  <si>
    <t>Land of Green GingerUmbrella</t>
  </si>
  <si>
    <t>I005</t>
  </si>
  <si>
    <t>Land of Green GingerJoshua Sofaer</t>
  </si>
  <si>
    <t>I006</t>
  </si>
  <si>
    <t>Land of Green GingerLone Twin</t>
  </si>
  <si>
    <t>I007</t>
  </si>
  <si>
    <t>Land of Green GingerAswarm</t>
  </si>
  <si>
    <t>I008</t>
  </si>
  <si>
    <t>Land of Green GingerDavy &amp; Kirstin McGuire</t>
  </si>
  <si>
    <t>I009</t>
  </si>
  <si>
    <t>Land of Green GingerMacnas</t>
  </si>
  <si>
    <t>I010</t>
  </si>
  <si>
    <t>Land of Green GingerCrates</t>
  </si>
  <si>
    <t>I011</t>
  </si>
  <si>
    <t>Land of Green GingerTime Capsule</t>
  </si>
  <si>
    <t>I012</t>
  </si>
  <si>
    <t>Land of Green GingerBook</t>
  </si>
  <si>
    <t>I013</t>
  </si>
  <si>
    <t>Land of Green GingerInstitute</t>
  </si>
  <si>
    <t>I014</t>
  </si>
  <si>
    <t>Land of Green GingerMarketing</t>
  </si>
  <si>
    <t>C120</t>
  </si>
  <si>
    <t>Southpaw</t>
  </si>
  <si>
    <t xml:space="preserve">DANCE </t>
  </si>
  <si>
    <t>Lindsey A</t>
  </si>
  <si>
    <t>C080</t>
  </si>
  <si>
    <t>One Day, Maybe</t>
  </si>
  <si>
    <t>DREAM THINK SPEAK</t>
  </si>
  <si>
    <t>One Day, MaybeRevenue line</t>
  </si>
  <si>
    <t>C070</t>
  </si>
  <si>
    <t>Turner Prize</t>
  </si>
  <si>
    <t xml:space="preserve">TURNER PRIZE </t>
  </si>
  <si>
    <t>Oct</t>
  </si>
  <si>
    <t>Last updated</t>
  </si>
  <si>
    <t>Variance analysis</t>
  </si>
  <si>
    <t>??</t>
  </si>
  <si>
    <t>Timing of  spend re phase 2 incorrectly forecast</t>
  </si>
  <si>
    <t>Forecast incorrectly the timing of some invoices relating to materials for install and invoices re outdoor advertising</t>
  </si>
  <si>
    <t>Timing of  marketing spend incorrectly forecast</t>
  </si>
  <si>
    <t>Chrissies august invoice not submitted until September</t>
  </si>
  <si>
    <t>Timing of spend re hotels and misc costs</t>
  </si>
  <si>
    <t>Invoice re Leeds Film Festival, anticipated paying August but sent an incorrect invoice, therefore still outstanding</t>
  </si>
  <si>
    <t>Final payments have been made to Association Vost-where these forecast for September originally?</t>
  </si>
  <si>
    <t>Timing of spend re production budget to TG</t>
  </si>
  <si>
    <t>Timing of marketing spend and Hull 2017 production budget</t>
  </si>
  <si>
    <t>Macnas commission anticipated paying out in August, but haven't.  To forecast for Sept?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</si>
</sst>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0" fillId="2" borderId="2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0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164" fontId="0" fillId="0" borderId="0" xfId="0" applyNumberFormat="1"/>
    <xf numFmtId="17" fontId="0" fillId="2" borderId="0" xfId="0" applyNumberFormat="1" applyFill="1"/>
    <xf numFmtId="17" fontId="1" fillId="2" borderId="1" xfId="0" applyNumberFormat="1" applyFont="1" applyFill="1" applyBorder="1"/>
    <xf numFmtId="0" fontId="0" fillId="2" borderId="0" xfId="0" applyFill="1"/>
    <xf numFmtId="17" fontId="1" fillId="2" borderId="3" xfId="0" applyNumberFormat="1" applyFont="1" applyFill="1" applyBorder="1"/>
    <xf numFmtId="164" fontId="0" fillId="2" borderId="6" xfId="0" applyNumberFormat="1" applyFont="1" applyFill="1" applyBorder="1"/>
    <xf numFmtId="0" fontId="0" fillId="0" borderId="0" xfId="0" applyAlignment="1">
      <alignment horizontal="left"/>
    </xf>
    <xf numFmtId="164" fontId="0" fillId="0" borderId="2" xfId="0" applyNumberFormat="1" applyFont="1" applyBorder="1"/>
    <xf numFmtId="164" fontId="0" fillId="0" borderId="0" xfId="0" applyNumberFormat="1" applyFont="1" applyBorder="1"/>
    <xf numFmtId="164" fontId="0" fillId="0" borderId="6" xfId="0" applyNumberFormat="1" applyFont="1" applyBorder="1"/>
    <xf numFmtId="164" fontId="1" fillId="0" borderId="2" xfId="0" applyNumberFormat="1" applyFont="1" applyBorder="1"/>
    <xf numFmtId="164" fontId="1" fillId="0" borderId="7" xfId="0" applyNumberFormat="1" applyFont="1" applyBorder="1"/>
    <xf numFmtId="14" fontId="0" fillId="0" borderId="0" xfId="0" applyNumberFormat="1"/>
    <xf numFmtId="164" fontId="0" fillId="0" borderId="0" xfId="0" applyNumberFormat="1" applyFont="1"/>
    <xf numFmtId="164" fontId="1" fillId="0" borderId="0" xfId="0" applyNumberFormat="1" applyFont="1" applyBorder="1"/>
    <xf numFmtId="164" fontId="2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Latest%20Forecast/Month%20end/August/KF%20-%20Programming%20-%20Au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"/>
      <sheetName val="Income"/>
      <sheetName val="Programming"/>
      <sheetName val="Marketing"/>
      <sheetName val="PR "/>
      <sheetName val="Visitor welcome"/>
      <sheetName val="Commercial"/>
      <sheetName val="M&amp;E"/>
      <sheetName val="Partnerships"/>
      <sheetName val="Core"/>
      <sheetName val="Office costs"/>
      <sheetName val="Gallery"/>
      <sheetName val="Transition"/>
      <sheetName val="Sheet3"/>
      <sheetName val="Sheet1"/>
      <sheetName val="Sheet2"/>
      <sheetName val="Fixed Assets"/>
    </sheetNames>
    <sheetDataSet>
      <sheetData sheetId="0">
        <row r="2">
          <cell r="B2" t="str">
            <v>MONTH END MANAGEMENT ACCOUNTS - AUGUST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7"/>
  <sheetViews>
    <sheetView tabSelected="1" workbookViewId="0">
      <selection activeCell="K27" sqref="K27"/>
    </sheetView>
  </sheetViews>
  <sheetFormatPr defaultRowHeight="15" x14ac:dyDescent="0.25"/>
  <cols>
    <col min="2" max="2" width="40.7109375" bestFit="1" customWidth="1"/>
    <col min="3" max="3" width="26" customWidth="1"/>
    <col min="4" max="4" width="15.42578125" customWidth="1"/>
    <col min="7" max="7" width="12" customWidth="1"/>
    <col min="8" max="8" width="11.5703125" style="2" customWidth="1"/>
    <col min="9" max="9" width="12.5703125" customWidth="1"/>
    <col min="10" max="10" width="2" customWidth="1"/>
    <col min="11" max="11" width="48.85546875" customWidth="1"/>
    <col min="12" max="12" width="2.28515625" customWidth="1"/>
    <col min="13" max="13" width="13.7109375" customWidth="1"/>
    <col min="14" max="14" width="3.140625" customWidth="1"/>
    <col min="15" max="18" width="9.7109375" hidden="1" customWidth="1"/>
    <col min="19" max="19" width="11" hidden="1" customWidth="1"/>
    <col min="20" max="20" width="12" hidden="1" customWidth="1"/>
    <col min="21" max="21" width="9.85546875" hidden="1" customWidth="1"/>
    <col min="22" max="22" width="12" customWidth="1"/>
    <col min="23" max="23" width="11.5703125" customWidth="1"/>
    <col min="24" max="25" width="11.140625" customWidth="1"/>
    <col min="26" max="26" width="10.140625" customWidth="1"/>
    <col min="27" max="27" width="12" customWidth="1"/>
    <col min="28" max="28" width="10.5703125" customWidth="1"/>
    <col min="29" max="34" width="9.140625" hidden="1" customWidth="1"/>
    <col min="36" max="36" width="14.85546875" customWidth="1"/>
    <col min="37" max="37" width="9.5703125" customWidth="1"/>
    <col min="38" max="38" width="13.7109375" customWidth="1"/>
    <col min="39" max="39" width="14.140625" customWidth="1"/>
    <col min="40" max="40" width="11.42578125" customWidth="1"/>
    <col min="41" max="41" width="9.7109375" customWidth="1"/>
    <col min="42" max="42" width="14.140625" customWidth="1"/>
  </cols>
  <sheetData>
    <row r="1" spans="1:48" ht="15.75" thickBot="1" x14ac:dyDescent="0.3">
      <c r="A1" s="1" t="str">
        <f>+[1]Consol!B2</f>
        <v>MONTH END MANAGEMENT ACCOUNTS - AUGUST</v>
      </c>
      <c r="F1" s="1" t="s">
        <v>0</v>
      </c>
    </row>
    <row r="2" spans="1:48" ht="15.75" thickTop="1" x14ac:dyDescent="0.25">
      <c r="A2" s="3" t="s">
        <v>1</v>
      </c>
      <c r="B2" s="3"/>
      <c r="C2" s="3"/>
      <c r="D2" s="3"/>
      <c r="E2" s="3"/>
      <c r="F2" s="3"/>
      <c r="G2" s="4"/>
      <c r="H2" s="5"/>
      <c r="I2" s="6"/>
      <c r="J2" s="8"/>
      <c r="K2" s="8"/>
      <c r="L2" s="3"/>
      <c r="M2" s="6" t="s">
        <v>2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7"/>
      <c r="AF2" s="8"/>
      <c r="AG2" s="8"/>
      <c r="AH2" s="8"/>
      <c r="AI2" s="3"/>
      <c r="AJ2" s="9" t="s">
        <v>3</v>
      </c>
      <c r="AK2" s="3"/>
      <c r="AL2" s="9" t="s">
        <v>4</v>
      </c>
      <c r="AM2" s="4" t="s">
        <v>4</v>
      </c>
      <c r="AN2" s="7" t="s">
        <v>5</v>
      </c>
      <c r="AO2" s="4"/>
      <c r="AP2" s="10" t="s">
        <v>6</v>
      </c>
      <c r="AR2" s="11"/>
      <c r="AV2" s="11"/>
    </row>
    <row r="3" spans="1:48" x14ac:dyDescent="0.25">
      <c r="A3" s="12" t="s">
        <v>7</v>
      </c>
      <c r="B3" s="3" t="s">
        <v>8</v>
      </c>
      <c r="C3" s="3"/>
      <c r="D3" s="3" t="s">
        <v>9</v>
      </c>
      <c r="E3" s="3" t="s">
        <v>10</v>
      </c>
      <c r="F3" s="3" t="s">
        <v>11</v>
      </c>
      <c r="G3" s="13">
        <v>42948</v>
      </c>
      <c r="H3" s="5" t="s">
        <v>12</v>
      </c>
      <c r="I3" s="6" t="s">
        <v>13</v>
      </c>
      <c r="J3" s="8"/>
      <c r="K3" s="8" t="s">
        <v>87</v>
      </c>
      <c r="L3" s="3"/>
      <c r="M3" s="6" t="s">
        <v>12</v>
      </c>
      <c r="N3" s="14"/>
      <c r="O3" s="13">
        <v>42767</v>
      </c>
      <c r="P3" s="13">
        <v>42795</v>
      </c>
      <c r="Q3" s="13">
        <v>42826</v>
      </c>
      <c r="R3" s="13">
        <v>42856</v>
      </c>
      <c r="S3" s="13">
        <v>42887</v>
      </c>
      <c r="T3" s="13">
        <v>42917</v>
      </c>
      <c r="U3" s="13">
        <v>42948</v>
      </c>
      <c r="V3" s="13">
        <v>42979</v>
      </c>
      <c r="W3" s="13">
        <v>43009</v>
      </c>
      <c r="X3" s="13">
        <v>43040</v>
      </c>
      <c r="Y3" s="13">
        <v>43070</v>
      </c>
      <c r="Z3" s="13">
        <v>43101</v>
      </c>
      <c r="AA3" s="13">
        <v>43132</v>
      </c>
      <c r="AB3" s="13">
        <v>43160</v>
      </c>
      <c r="AC3" s="13">
        <v>43191</v>
      </c>
      <c r="AD3" s="13">
        <v>43221</v>
      </c>
      <c r="AE3" s="15">
        <v>43252</v>
      </c>
      <c r="AF3" s="15">
        <v>43282</v>
      </c>
      <c r="AG3" s="15">
        <v>43313</v>
      </c>
      <c r="AH3" s="15">
        <v>43344</v>
      </c>
      <c r="AI3" s="3"/>
      <c r="AJ3" s="9"/>
      <c r="AK3" s="3"/>
      <c r="AL3" s="9" t="s">
        <v>14</v>
      </c>
      <c r="AM3" s="4" t="s">
        <v>14</v>
      </c>
      <c r="AN3" s="7"/>
      <c r="AO3" s="3"/>
      <c r="AP3" s="16"/>
      <c r="AR3" s="11"/>
      <c r="AV3" s="11"/>
    </row>
    <row r="4" spans="1:48" ht="26.25" x14ac:dyDescent="0.25">
      <c r="A4" t="s">
        <v>15</v>
      </c>
      <c r="B4" t="s">
        <v>16</v>
      </c>
      <c r="C4" t="s">
        <v>17</v>
      </c>
      <c r="D4" t="s">
        <v>18</v>
      </c>
      <c r="E4" t="s">
        <v>19</v>
      </c>
      <c r="F4" s="17" t="s">
        <v>20</v>
      </c>
      <c r="G4" s="18">
        <v>3259.0496910979846</v>
      </c>
      <c r="H4" s="18">
        <v>1330.1399999999999</v>
      </c>
      <c r="I4" s="18">
        <f t="shared" ref="I4:I24" si="0">+G4-H4</f>
        <v>1928.9096910979847</v>
      </c>
      <c r="J4" s="19"/>
      <c r="K4" s="26" t="s">
        <v>94</v>
      </c>
      <c r="M4" s="18">
        <v>109222.72999999998</v>
      </c>
      <c r="O4" s="18"/>
      <c r="P4" s="18"/>
      <c r="Q4" s="18"/>
      <c r="R4" s="18">
        <v>0</v>
      </c>
      <c r="S4" s="18">
        <v>0</v>
      </c>
      <c r="T4" s="18">
        <v>0</v>
      </c>
      <c r="U4" s="18">
        <v>0</v>
      </c>
      <c r="V4" s="18">
        <v>9527.4520188024962</v>
      </c>
      <c r="W4" s="18">
        <v>92254.230413809055</v>
      </c>
      <c r="X4" s="18">
        <v>43820.238706943055</v>
      </c>
      <c r="Y4" s="18">
        <v>9030.666424905603</v>
      </c>
      <c r="Z4" s="18">
        <v>937.3313092394236</v>
      </c>
      <c r="AA4" s="18">
        <v>85748.109648454963</v>
      </c>
      <c r="AB4" s="18">
        <v>38857.491477845419</v>
      </c>
      <c r="AC4" s="18">
        <v>0</v>
      </c>
      <c r="AD4" s="18">
        <v>0</v>
      </c>
      <c r="AE4" s="18">
        <v>0</v>
      </c>
      <c r="AF4" s="18">
        <v>0</v>
      </c>
      <c r="AG4" s="18">
        <v>0</v>
      </c>
      <c r="AH4" s="18">
        <v>0</v>
      </c>
      <c r="AJ4" s="18">
        <f t="shared" ref="AJ4:AJ28" si="1">+SUM(T4:AH4)</f>
        <v>280175.51999999996</v>
      </c>
      <c r="AL4" s="18">
        <f t="shared" ref="AL4:AL24" si="2">+AJ4+M4</f>
        <v>389398.24999999994</v>
      </c>
      <c r="AM4" s="18">
        <v>389398.25</v>
      </c>
      <c r="AN4" s="18">
        <f t="shared" ref="AN4:AN24" si="3">+AM4-AL4</f>
        <v>0</v>
      </c>
      <c r="AO4" s="19"/>
      <c r="AP4" s="20">
        <v>0</v>
      </c>
      <c r="AR4" s="11"/>
      <c r="AV4" s="11"/>
    </row>
    <row r="5" spans="1:48" x14ac:dyDescent="0.25">
      <c r="A5" t="s">
        <v>21</v>
      </c>
      <c r="B5" t="s">
        <v>22</v>
      </c>
      <c r="C5" t="str">
        <f>+C4</f>
        <v>NEIGHBOURHOOD FESTIVAL TN</v>
      </c>
      <c r="D5" t="s">
        <v>18</v>
      </c>
      <c r="E5" t="s">
        <v>19</v>
      </c>
      <c r="F5" s="17" t="s">
        <v>20</v>
      </c>
      <c r="G5" s="18">
        <v>0</v>
      </c>
      <c r="H5" s="18">
        <v>0</v>
      </c>
      <c r="I5" s="18">
        <f t="shared" si="0"/>
        <v>0</v>
      </c>
      <c r="J5" s="19"/>
      <c r="K5" s="26"/>
      <c r="M5" s="18">
        <f>-10879-9871</f>
        <v>-20750</v>
      </c>
      <c r="O5" s="18"/>
      <c r="P5" s="18"/>
      <c r="Q5" s="18"/>
      <c r="R5" s="18">
        <v>0</v>
      </c>
      <c r="S5" s="18">
        <v>0</v>
      </c>
      <c r="T5" s="18">
        <v>0</v>
      </c>
      <c r="U5" s="18">
        <v>0</v>
      </c>
      <c r="V5" s="18">
        <v>0</v>
      </c>
      <c r="W5" s="18">
        <v>0</v>
      </c>
      <c r="X5" s="18">
        <v>-16020</v>
      </c>
      <c r="Y5" s="18">
        <v>0</v>
      </c>
      <c r="Z5" s="18">
        <v>0</v>
      </c>
      <c r="AA5" s="18">
        <v>0</v>
      </c>
      <c r="AB5" s="18">
        <f>-16020+3121-3577+98</f>
        <v>-16378</v>
      </c>
      <c r="AC5" s="18">
        <v>0</v>
      </c>
      <c r="AD5" s="18">
        <v>0</v>
      </c>
      <c r="AE5" s="18">
        <v>0</v>
      </c>
      <c r="AF5" s="18">
        <v>0</v>
      </c>
      <c r="AG5" s="18">
        <v>0</v>
      </c>
      <c r="AH5" s="18">
        <v>0</v>
      </c>
      <c r="AJ5" s="18">
        <f t="shared" si="1"/>
        <v>-32398</v>
      </c>
      <c r="AL5" s="18">
        <f t="shared" si="2"/>
        <v>-53148</v>
      </c>
      <c r="AM5" s="18">
        <v>-53148</v>
      </c>
      <c r="AN5" s="18">
        <f t="shared" si="3"/>
        <v>0</v>
      </c>
      <c r="AO5" s="19"/>
      <c r="AP5" s="20">
        <v>0</v>
      </c>
      <c r="AR5" s="11"/>
      <c r="AV5" s="11"/>
    </row>
    <row r="6" spans="1:48" ht="26.25" x14ac:dyDescent="0.25">
      <c r="A6" t="s">
        <v>23</v>
      </c>
      <c r="B6" t="s">
        <v>24</v>
      </c>
      <c r="C6" t="s">
        <v>25</v>
      </c>
      <c r="D6" t="s">
        <v>18</v>
      </c>
      <c r="E6" t="s">
        <v>26</v>
      </c>
      <c r="F6" s="17" t="s">
        <v>27</v>
      </c>
      <c r="G6" s="18">
        <v>5131</v>
      </c>
      <c r="H6" s="18">
        <v>0</v>
      </c>
      <c r="I6" s="18">
        <f t="shared" si="0"/>
        <v>5131</v>
      </c>
      <c r="J6" s="19"/>
      <c r="K6" s="26" t="s">
        <v>94</v>
      </c>
      <c r="M6" s="18">
        <v>5519</v>
      </c>
      <c r="O6" s="18"/>
      <c r="P6" s="18"/>
      <c r="Q6" s="18"/>
      <c r="R6" s="18">
        <v>0</v>
      </c>
      <c r="S6" s="18">
        <v>0</v>
      </c>
      <c r="T6" s="18">
        <v>0</v>
      </c>
      <c r="U6" s="18">
        <v>0</v>
      </c>
      <c r="V6" s="18">
        <v>5131</v>
      </c>
      <c r="W6" s="18">
        <v>0</v>
      </c>
      <c r="X6" s="18">
        <v>11425</v>
      </c>
      <c r="Y6" s="18">
        <v>0</v>
      </c>
      <c r="Z6" s="18">
        <v>0</v>
      </c>
      <c r="AA6" s="18">
        <v>0</v>
      </c>
      <c r="AB6" s="18">
        <v>13900</v>
      </c>
      <c r="AC6" s="18">
        <v>0</v>
      </c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J6" s="18">
        <f t="shared" si="1"/>
        <v>30456</v>
      </c>
      <c r="AL6" s="18">
        <f t="shared" si="2"/>
        <v>35975</v>
      </c>
      <c r="AM6" s="18">
        <v>35975</v>
      </c>
      <c r="AN6" s="18">
        <f t="shared" si="3"/>
        <v>0</v>
      </c>
      <c r="AO6" s="19"/>
      <c r="AP6" s="20">
        <v>5131</v>
      </c>
      <c r="AR6" s="11"/>
      <c r="AV6" s="11"/>
    </row>
    <row r="7" spans="1:48" x14ac:dyDescent="0.25">
      <c r="A7" t="s">
        <v>28</v>
      </c>
      <c r="B7" t="s">
        <v>29</v>
      </c>
      <c r="C7" t="s">
        <v>30</v>
      </c>
      <c r="D7" t="s">
        <v>18</v>
      </c>
      <c r="E7" t="s">
        <v>31</v>
      </c>
      <c r="F7" s="17" t="s">
        <v>27</v>
      </c>
      <c r="G7" s="18">
        <v>4632.1439182101449</v>
      </c>
      <c r="H7" s="18">
        <v>2346.0100000000002</v>
      </c>
      <c r="I7" s="18">
        <f t="shared" si="0"/>
        <v>2286.1339182101447</v>
      </c>
      <c r="J7" s="19"/>
      <c r="K7" s="26"/>
      <c r="M7" s="18">
        <v>37868.29</v>
      </c>
      <c r="O7" s="18"/>
      <c r="P7" s="18"/>
      <c r="Q7" s="18"/>
      <c r="R7" s="18">
        <v>0</v>
      </c>
      <c r="S7" s="18">
        <v>0</v>
      </c>
      <c r="T7" s="18">
        <v>0</v>
      </c>
      <c r="U7" s="18">
        <v>0</v>
      </c>
      <c r="V7" s="18">
        <v>12945.408330881293</v>
      </c>
      <c r="W7" s="18">
        <v>3398.8190646877324</v>
      </c>
      <c r="X7" s="18">
        <v>3129.7560990765478</v>
      </c>
      <c r="Y7" s="18">
        <v>3141.5184145131025</v>
      </c>
      <c r="Z7" s="18">
        <v>2165.2462332790774</v>
      </c>
      <c r="AA7" s="18">
        <v>2165.2462332790774</v>
      </c>
      <c r="AB7" s="18">
        <v>2163.2858473729848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J7" s="18">
        <f t="shared" si="1"/>
        <v>29109.280223089816</v>
      </c>
      <c r="AL7" s="21">
        <f t="shared" si="2"/>
        <v>66977.570223089817</v>
      </c>
      <c r="AM7" s="21">
        <v>66977.57923825382</v>
      </c>
      <c r="AN7" s="18">
        <f t="shared" si="3"/>
        <v>9.0151640033582225E-3</v>
      </c>
      <c r="AO7" s="19"/>
      <c r="AP7" s="20">
        <v>0</v>
      </c>
      <c r="AR7" s="11"/>
      <c r="AV7" s="11"/>
    </row>
    <row r="8" spans="1:48" ht="26.25" x14ac:dyDescent="0.25">
      <c r="A8" t="s">
        <v>32</v>
      </c>
      <c r="B8" t="s">
        <v>33</v>
      </c>
      <c r="C8" t="s">
        <v>34</v>
      </c>
      <c r="D8" t="s">
        <v>18</v>
      </c>
      <c r="E8" t="s">
        <v>35</v>
      </c>
      <c r="F8" s="17" t="s">
        <v>27</v>
      </c>
      <c r="G8" s="18">
        <v>23529.186739865407</v>
      </c>
      <c r="H8" s="18">
        <v>41934.560000000005</v>
      </c>
      <c r="I8" s="18">
        <f t="shared" si="0"/>
        <v>-18405.373260134598</v>
      </c>
      <c r="J8" s="19"/>
      <c r="K8" s="26" t="s">
        <v>95</v>
      </c>
      <c r="M8" s="18">
        <v>70734.869999999981</v>
      </c>
      <c r="O8" s="18"/>
      <c r="P8" s="18"/>
      <c r="Q8" s="18"/>
      <c r="R8" s="18"/>
      <c r="S8" s="18">
        <v>0</v>
      </c>
      <c r="T8" s="18">
        <v>0</v>
      </c>
      <c r="U8" s="18">
        <v>0</v>
      </c>
      <c r="V8" s="18">
        <v>45265.130000000019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J8" s="18">
        <f t="shared" si="1"/>
        <v>45265.130000000019</v>
      </c>
      <c r="AL8" s="18">
        <f t="shared" si="2"/>
        <v>116000</v>
      </c>
      <c r="AM8" s="18">
        <v>116000</v>
      </c>
      <c r="AN8" s="18">
        <f t="shared" si="3"/>
        <v>0</v>
      </c>
      <c r="AO8" s="19"/>
      <c r="AP8" s="20">
        <v>0</v>
      </c>
      <c r="AR8" s="11"/>
      <c r="AV8" s="11"/>
    </row>
    <row r="9" spans="1:48" x14ac:dyDescent="0.25">
      <c r="B9" t="s">
        <v>36</v>
      </c>
      <c r="C9" t="s">
        <v>37</v>
      </c>
      <c r="D9" t="s">
        <v>18</v>
      </c>
      <c r="E9" t="s">
        <v>38</v>
      </c>
      <c r="F9" s="17" t="s">
        <v>38</v>
      </c>
      <c r="G9" s="18">
        <v>0</v>
      </c>
      <c r="H9" s="18">
        <v>0</v>
      </c>
      <c r="I9" s="18">
        <f t="shared" si="0"/>
        <v>0</v>
      </c>
      <c r="J9" s="19"/>
      <c r="K9" s="26"/>
      <c r="M9" s="18">
        <v>0</v>
      </c>
      <c r="O9" s="18"/>
      <c r="P9" s="18"/>
      <c r="Q9" s="18"/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J9" s="18">
        <f t="shared" si="1"/>
        <v>0</v>
      </c>
      <c r="AL9" s="18">
        <f t="shared" si="2"/>
        <v>0</v>
      </c>
      <c r="AM9" s="21">
        <v>0</v>
      </c>
      <c r="AN9" s="18">
        <f t="shared" si="3"/>
        <v>0</v>
      </c>
      <c r="AO9" s="19"/>
      <c r="AP9" s="20">
        <v>0</v>
      </c>
      <c r="AR9" s="11"/>
      <c r="AV9" s="11"/>
    </row>
    <row r="10" spans="1:48" x14ac:dyDescent="0.25">
      <c r="A10" t="s">
        <v>39</v>
      </c>
      <c r="B10" t="s">
        <v>40</v>
      </c>
      <c r="C10" t="s">
        <v>34</v>
      </c>
      <c r="D10" t="s">
        <v>18</v>
      </c>
      <c r="E10" t="s">
        <v>35</v>
      </c>
      <c r="F10" s="17" t="s">
        <v>41</v>
      </c>
      <c r="G10" s="18">
        <v>10271.634424274545</v>
      </c>
      <c r="H10" s="18">
        <v>115.68</v>
      </c>
      <c r="I10" s="18">
        <f t="shared" si="0"/>
        <v>10155.954424274545</v>
      </c>
      <c r="J10" s="19"/>
      <c r="K10" s="26"/>
      <c r="M10" s="18">
        <v>1926.58</v>
      </c>
      <c r="O10" s="18"/>
      <c r="P10" s="18"/>
      <c r="Q10" s="18"/>
      <c r="R10" s="18">
        <v>0</v>
      </c>
      <c r="S10" s="18">
        <v>0</v>
      </c>
      <c r="T10" s="18">
        <v>0</v>
      </c>
      <c r="U10" s="18">
        <v>0</v>
      </c>
      <c r="V10" s="18">
        <v>19650.313232772198</v>
      </c>
      <c r="W10" s="18">
        <v>1407.9449431281278</v>
      </c>
      <c r="X10" s="18">
        <v>6454.145381304028</v>
      </c>
      <c r="Y10" s="18">
        <v>561.01644279564619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J10" s="18">
        <f t="shared" si="1"/>
        <v>28073.420000000002</v>
      </c>
      <c r="AL10" s="18">
        <f t="shared" si="2"/>
        <v>30000</v>
      </c>
      <c r="AM10" s="18">
        <v>30000</v>
      </c>
      <c r="AN10" s="18">
        <f t="shared" si="3"/>
        <v>0</v>
      </c>
      <c r="AO10" s="19"/>
      <c r="AP10" s="20">
        <v>15569</v>
      </c>
      <c r="AR10" s="11"/>
      <c r="AV10" s="11"/>
    </row>
    <row r="11" spans="1:48" x14ac:dyDescent="0.25">
      <c r="A11" t="s">
        <v>42</v>
      </c>
      <c r="B11" t="s">
        <v>43</v>
      </c>
      <c r="C11" t="s">
        <v>34</v>
      </c>
      <c r="D11" t="s">
        <v>18</v>
      </c>
      <c r="E11" t="s">
        <v>35</v>
      </c>
      <c r="F11" s="17" t="s">
        <v>44</v>
      </c>
      <c r="G11" s="18">
        <v>499.59999999999127</v>
      </c>
      <c r="H11" s="18">
        <v>0</v>
      </c>
      <c r="I11" s="18">
        <f t="shared" si="0"/>
        <v>499.59999999999127</v>
      </c>
      <c r="J11" s="19"/>
      <c r="K11" s="26"/>
      <c r="M11" s="18">
        <v>60107.400000000009</v>
      </c>
      <c r="O11" s="18"/>
      <c r="P11" s="18"/>
      <c r="Q11" s="18"/>
      <c r="R11" s="18">
        <v>0</v>
      </c>
      <c r="S11" s="18">
        <v>0</v>
      </c>
      <c r="T11" s="18">
        <v>0</v>
      </c>
      <c r="U11" s="18">
        <v>0</v>
      </c>
      <c r="V11" s="18">
        <v>5892.5999999999913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J11" s="18">
        <f t="shared" si="1"/>
        <v>5892.5999999999913</v>
      </c>
      <c r="AL11" s="18">
        <f t="shared" si="2"/>
        <v>66000</v>
      </c>
      <c r="AM11" s="18">
        <v>66000</v>
      </c>
      <c r="AN11" s="18">
        <f t="shared" si="3"/>
        <v>0</v>
      </c>
      <c r="AO11" s="19"/>
      <c r="AP11" s="20">
        <v>0</v>
      </c>
      <c r="AR11" s="11"/>
      <c r="AV11" s="11"/>
    </row>
    <row r="12" spans="1:48" x14ac:dyDescent="0.25">
      <c r="A12" t="s">
        <v>45</v>
      </c>
      <c r="B12" t="s">
        <v>46</v>
      </c>
      <c r="C12" t="s">
        <v>46</v>
      </c>
      <c r="D12" t="s">
        <v>47</v>
      </c>
      <c r="E12" t="s">
        <v>38</v>
      </c>
      <c r="F12" s="17" t="s">
        <v>48</v>
      </c>
      <c r="G12" s="18">
        <v>88000</v>
      </c>
      <c r="H12" s="18">
        <v>65000</v>
      </c>
      <c r="I12" s="18">
        <f t="shared" si="0"/>
        <v>23000</v>
      </c>
      <c r="J12" s="19"/>
      <c r="K12" s="26" t="s">
        <v>88</v>
      </c>
      <c r="M12" s="18">
        <v>215000</v>
      </c>
      <c r="O12" s="18"/>
      <c r="P12" s="18"/>
      <c r="Q12" s="18"/>
      <c r="R12" s="18">
        <v>0</v>
      </c>
      <c r="S12" s="18">
        <v>0</v>
      </c>
      <c r="T12" s="18">
        <v>0</v>
      </c>
      <c r="U12" s="18">
        <v>0</v>
      </c>
      <c r="V12" s="18">
        <v>31888.888888888891</v>
      </c>
      <c r="W12" s="18">
        <v>2333.3333333333335</v>
      </c>
      <c r="X12" s="18">
        <v>0</v>
      </c>
      <c r="Y12" s="18">
        <v>777.77777777777783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J12" s="18">
        <f t="shared" si="1"/>
        <v>35000.000000000007</v>
      </c>
      <c r="AL12" s="18">
        <f t="shared" si="2"/>
        <v>250000</v>
      </c>
      <c r="AM12" s="18">
        <v>250000</v>
      </c>
      <c r="AN12" s="18">
        <f t="shared" si="3"/>
        <v>0</v>
      </c>
      <c r="AO12" s="19"/>
      <c r="AP12" s="20">
        <v>0</v>
      </c>
      <c r="AR12" s="11"/>
      <c r="AV12" s="11"/>
    </row>
    <row r="13" spans="1:48" x14ac:dyDescent="0.25">
      <c r="A13" t="s">
        <v>49</v>
      </c>
      <c r="B13" t="s">
        <v>50</v>
      </c>
      <c r="C13" t="s">
        <v>51</v>
      </c>
      <c r="D13" t="s">
        <v>18</v>
      </c>
      <c r="E13" t="s">
        <v>38</v>
      </c>
      <c r="F13" s="17" t="s">
        <v>27</v>
      </c>
      <c r="G13" s="18">
        <v>3355.7938491066125</v>
      </c>
      <c r="H13" s="18">
        <v>1968.04</v>
      </c>
      <c r="I13" s="18">
        <f t="shared" si="0"/>
        <v>1387.7538491066125</v>
      </c>
      <c r="J13" s="19"/>
      <c r="K13" s="26" t="s">
        <v>93</v>
      </c>
      <c r="M13" s="18">
        <v>21717.14</v>
      </c>
      <c r="O13" s="18"/>
      <c r="P13" s="18"/>
      <c r="Q13" s="18"/>
      <c r="R13" s="18">
        <v>0</v>
      </c>
      <c r="S13" s="18">
        <v>0</v>
      </c>
      <c r="T13" s="18">
        <v>0</v>
      </c>
      <c r="U13" s="18">
        <v>0</v>
      </c>
      <c r="V13" s="18">
        <v>2180.0161211899649</v>
      </c>
      <c r="W13" s="18">
        <v>1218.6697801946716</v>
      </c>
      <c r="X13" s="18">
        <v>1126.6119910432756</v>
      </c>
      <c r="Y13" s="18">
        <v>1124.8585093451538</v>
      </c>
      <c r="Z13" s="18">
        <v>1127.4887318923365</v>
      </c>
      <c r="AA13" s="18">
        <v>2815.2148663345974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J13" s="18">
        <f t="shared" si="1"/>
        <v>9592.86</v>
      </c>
      <c r="AL13" s="18">
        <f t="shared" si="2"/>
        <v>31310</v>
      </c>
      <c r="AM13" s="18">
        <v>31310</v>
      </c>
      <c r="AN13" s="18">
        <f t="shared" si="3"/>
        <v>0</v>
      </c>
      <c r="AO13" s="19"/>
      <c r="AP13" s="20">
        <v>6119.6300000000047</v>
      </c>
      <c r="AR13" s="11"/>
      <c r="AV13" s="11"/>
    </row>
    <row r="14" spans="1:48" x14ac:dyDescent="0.25">
      <c r="A14" t="s">
        <v>52</v>
      </c>
      <c r="B14" t="s">
        <v>53</v>
      </c>
      <c r="C14" t="s">
        <v>51</v>
      </c>
      <c r="D14" t="s">
        <v>18</v>
      </c>
      <c r="E14" t="s">
        <v>38</v>
      </c>
      <c r="F14" s="17">
        <v>2016</v>
      </c>
      <c r="G14" s="18">
        <v>3742.1344518648707</v>
      </c>
      <c r="H14" s="18">
        <v>919.56999999999994</v>
      </c>
      <c r="I14" s="18">
        <f t="shared" si="0"/>
        <v>2822.5644518648705</v>
      </c>
      <c r="J14" s="19"/>
      <c r="K14" s="26" t="s">
        <v>92</v>
      </c>
      <c r="M14" s="18">
        <v>67817.049999999988</v>
      </c>
      <c r="O14" s="18"/>
      <c r="P14" s="18"/>
      <c r="Q14" s="18"/>
      <c r="R14" s="18">
        <v>0</v>
      </c>
      <c r="S14" s="18">
        <v>0</v>
      </c>
      <c r="T14" s="18">
        <v>0</v>
      </c>
      <c r="U14" s="18">
        <v>0</v>
      </c>
      <c r="V14" s="18">
        <v>6928.4515178087422</v>
      </c>
      <c r="W14" s="18">
        <v>9714.0869758904391</v>
      </c>
      <c r="X14" s="18">
        <v>6744.3263595986509</v>
      </c>
      <c r="Y14" s="18">
        <v>24046.800811260648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J14" s="18">
        <f t="shared" si="1"/>
        <v>47433.665664558481</v>
      </c>
      <c r="AL14" s="18">
        <f t="shared" si="2"/>
        <v>115250.71566455846</v>
      </c>
      <c r="AM14" s="18">
        <v>117044.32</v>
      </c>
      <c r="AN14" s="18">
        <f t="shared" si="3"/>
        <v>1793.6043354415451</v>
      </c>
      <c r="AO14" s="19"/>
      <c r="AP14" s="20">
        <v>24396.5</v>
      </c>
      <c r="AR14" s="11"/>
      <c r="AV14" s="11"/>
    </row>
    <row r="15" spans="1:48" x14ac:dyDescent="0.25">
      <c r="A15" t="s">
        <v>54</v>
      </c>
      <c r="B15" t="s">
        <v>55</v>
      </c>
      <c r="C15" t="s">
        <v>51</v>
      </c>
      <c r="D15" t="s">
        <v>18</v>
      </c>
      <c r="E15" t="s">
        <v>38</v>
      </c>
      <c r="F15" s="17"/>
      <c r="G15" s="18">
        <v>9824.095472887946</v>
      </c>
      <c r="H15" s="18">
        <v>5113.0599999999995</v>
      </c>
      <c r="I15" s="18">
        <f t="shared" si="0"/>
        <v>4711.0354728879465</v>
      </c>
      <c r="J15" s="19"/>
      <c r="K15" s="26" t="s">
        <v>96</v>
      </c>
      <c r="M15" s="18">
        <v>91648.66</v>
      </c>
      <c r="O15" s="18"/>
      <c r="P15" s="18"/>
      <c r="Q15" s="18"/>
      <c r="R15" s="18">
        <v>0</v>
      </c>
      <c r="S15" s="18">
        <v>0</v>
      </c>
      <c r="T15" s="18">
        <v>0</v>
      </c>
      <c r="U15" s="18">
        <v>0</v>
      </c>
      <c r="V15" s="18">
        <v>7179.2705026710537</v>
      </c>
      <c r="W15" s="18">
        <v>97.554377180705288</v>
      </c>
      <c r="X15" s="18">
        <v>97.554377180705288</v>
      </c>
      <c r="Y15" s="18">
        <v>81.94567683179244</v>
      </c>
      <c r="Z15" s="18">
        <v>0</v>
      </c>
      <c r="AA15" s="18">
        <v>4915.7650661357393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J15" s="18">
        <f t="shared" si="1"/>
        <v>12372.089999999997</v>
      </c>
      <c r="AL15" s="18">
        <f t="shared" si="2"/>
        <v>104020.75</v>
      </c>
      <c r="AM15" s="18">
        <v>104020.75</v>
      </c>
      <c r="AN15" s="18">
        <f t="shared" si="3"/>
        <v>0</v>
      </c>
      <c r="AO15" s="19"/>
      <c r="AP15" s="20">
        <v>5583.4000000000005</v>
      </c>
      <c r="AR15" s="11"/>
      <c r="AV15" s="11"/>
    </row>
    <row r="16" spans="1:48" x14ac:dyDescent="0.25">
      <c r="A16" t="s">
        <v>56</v>
      </c>
      <c r="B16" t="s">
        <v>57</v>
      </c>
      <c r="C16" t="s">
        <v>51</v>
      </c>
      <c r="D16" t="s">
        <v>18</v>
      </c>
      <c r="E16" t="s">
        <v>38</v>
      </c>
      <c r="F16" s="17"/>
      <c r="G16" s="18">
        <v>16380.679999999991</v>
      </c>
      <c r="H16" s="18">
        <v>18895.250000000004</v>
      </c>
      <c r="I16" s="18">
        <f t="shared" si="0"/>
        <v>-2514.5700000000124</v>
      </c>
      <c r="J16" s="19"/>
      <c r="K16" s="26"/>
      <c r="M16" s="18">
        <v>104631.56999999999</v>
      </c>
      <c r="O16" s="18"/>
      <c r="P16" s="18"/>
      <c r="Q16" s="18"/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2485.4300000000076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J16" s="18">
        <f t="shared" si="1"/>
        <v>2485.4300000000076</v>
      </c>
      <c r="AL16" s="18">
        <f t="shared" si="2"/>
        <v>107117</v>
      </c>
      <c r="AM16" s="18">
        <v>102117</v>
      </c>
      <c r="AN16" s="18">
        <f t="shared" si="3"/>
        <v>-5000</v>
      </c>
      <c r="AO16" s="19"/>
      <c r="AP16" s="20">
        <v>3335.6699999999983</v>
      </c>
      <c r="AR16" s="11"/>
      <c r="AV16" s="11"/>
    </row>
    <row r="17" spans="1:48" ht="26.25" x14ac:dyDescent="0.25">
      <c r="A17" t="s">
        <v>58</v>
      </c>
      <c r="B17" t="s">
        <v>59</v>
      </c>
      <c r="C17" t="s">
        <v>51</v>
      </c>
      <c r="D17" t="s">
        <v>18</v>
      </c>
      <c r="E17" t="s">
        <v>38</v>
      </c>
      <c r="F17" s="17"/>
      <c r="G17" s="18">
        <v>17270.167923825993</v>
      </c>
      <c r="H17" s="18">
        <v>13033.5</v>
      </c>
      <c r="I17" s="18">
        <f t="shared" si="0"/>
        <v>4236.6679238259931</v>
      </c>
      <c r="J17" s="19"/>
      <c r="K17" s="26" t="s">
        <v>97</v>
      </c>
      <c r="M17" s="18">
        <v>82217.33</v>
      </c>
      <c r="O17" s="18"/>
      <c r="P17" s="18"/>
      <c r="Q17" s="18"/>
      <c r="R17" s="18">
        <v>0</v>
      </c>
      <c r="S17" s="18">
        <v>0</v>
      </c>
      <c r="T17" s="18">
        <v>0</v>
      </c>
      <c r="U17" s="18">
        <v>0</v>
      </c>
      <c r="V17" s="18">
        <v>20143.824430512017</v>
      </c>
      <c r="W17" s="18">
        <v>15780.728847091605</v>
      </c>
      <c r="X17" s="18">
        <v>0</v>
      </c>
      <c r="Y17" s="18">
        <v>0</v>
      </c>
      <c r="Z17" s="18">
        <v>0</v>
      </c>
      <c r="AA17" s="18">
        <v>4261.1167223963776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J17" s="18">
        <f t="shared" si="1"/>
        <v>40185.67</v>
      </c>
      <c r="AL17" s="18">
        <f t="shared" si="2"/>
        <v>122403</v>
      </c>
      <c r="AM17" s="18">
        <v>122403</v>
      </c>
      <c r="AN17" s="18">
        <f t="shared" si="3"/>
        <v>0</v>
      </c>
      <c r="AO17" s="19"/>
      <c r="AP17" s="20">
        <v>24397.919999999998</v>
      </c>
      <c r="AR17" s="11"/>
      <c r="AV17" s="11"/>
    </row>
    <row r="18" spans="1:48" x14ac:dyDescent="0.25">
      <c r="A18" t="s">
        <v>60</v>
      </c>
      <c r="B18" t="s">
        <v>61</v>
      </c>
      <c r="C18" t="s">
        <v>51</v>
      </c>
      <c r="D18" t="s">
        <v>18</v>
      </c>
      <c r="E18" t="s">
        <v>38</v>
      </c>
      <c r="F18" s="17"/>
      <c r="G18" s="18">
        <v>15262.58</v>
      </c>
      <c r="H18" s="18">
        <v>15000</v>
      </c>
      <c r="I18" s="18">
        <f t="shared" si="0"/>
        <v>262.57999999999993</v>
      </c>
      <c r="J18" s="19"/>
      <c r="K18" s="26"/>
      <c r="M18" s="18">
        <v>95000</v>
      </c>
      <c r="O18" s="18"/>
      <c r="P18" s="18"/>
      <c r="Q18" s="18"/>
      <c r="R18" s="18">
        <v>0</v>
      </c>
      <c r="S18" s="18">
        <v>0</v>
      </c>
      <c r="T18" s="18">
        <v>0</v>
      </c>
      <c r="U18" s="18">
        <v>0</v>
      </c>
      <c r="V18" s="18">
        <v>24557.101705953835</v>
      </c>
      <c r="W18" s="18">
        <v>12498.63752534474</v>
      </c>
      <c r="X18" s="18">
        <v>0</v>
      </c>
      <c r="Y18" s="18">
        <v>0</v>
      </c>
      <c r="Z18" s="18">
        <v>0</v>
      </c>
      <c r="AA18" s="18">
        <v>44.260768701422016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J18" s="18">
        <f t="shared" si="1"/>
        <v>37100</v>
      </c>
      <c r="AL18" s="18">
        <f t="shared" si="2"/>
        <v>132100</v>
      </c>
      <c r="AM18" s="18">
        <v>132100</v>
      </c>
      <c r="AN18" s="18">
        <f t="shared" si="3"/>
        <v>0</v>
      </c>
      <c r="AO18" s="19"/>
      <c r="AP18" s="20">
        <v>25218.82</v>
      </c>
      <c r="AR18" s="11"/>
      <c r="AV18" s="11"/>
    </row>
    <row r="19" spans="1:48" ht="26.25" x14ac:dyDescent="0.25">
      <c r="A19" t="s">
        <v>62</v>
      </c>
      <c r="B19" t="s">
        <v>63</v>
      </c>
      <c r="C19" t="s">
        <v>51</v>
      </c>
      <c r="D19" t="s">
        <v>18</v>
      </c>
      <c r="E19" t="s">
        <v>38</v>
      </c>
      <c r="F19" s="17"/>
      <c r="G19" s="18">
        <v>61500</v>
      </c>
      <c r="H19" s="18">
        <v>0</v>
      </c>
      <c r="I19" s="18">
        <f t="shared" si="0"/>
        <v>61500</v>
      </c>
      <c r="J19" s="19"/>
      <c r="K19" s="26" t="s">
        <v>98</v>
      </c>
      <c r="M19" s="18">
        <v>0</v>
      </c>
      <c r="O19" s="18"/>
      <c r="P19" s="18"/>
      <c r="Q19" s="18"/>
      <c r="R19" s="18">
        <v>0</v>
      </c>
      <c r="S19" s="18">
        <v>0</v>
      </c>
      <c r="T19" s="18">
        <v>0</v>
      </c>
      <c r="U19" s="18">
        <v>0</v>
      </c>
      <c r="V19" s="18">
        <v>81472.854900296239</v>
      </c>
      <c r="W19" s="18">
        <v>9081.9838253714788</v>
      </c>
      <c r="X19" s="18">
        <v>18064.967827057448</v>
      </c>
      <c r="Y19" s="18">
        <v>0</v>
      </c>
      <c r="Z19" s="18">
        <v>0</v>
      </c>
      <c r="AA19" s="18">
        <v>59828.893447274844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J19" s="18">
        <f t="shared" si="1"/>
        <v>168448.7</v>
      </c>
      <c r="AL19" s="18">
        <f t="shared" si="2"/>
        <v>168448.7</v>
      </c>
      <c r="AM19" s="18">
        <v>170200</v>
      </c>
      <c r="AN19" s="18">
        <f t="shared" si="3"/>
        <v>1751.2999999999884</v>
      </c>
      <c r="AO19" s="19"/>
      <c r="AP19" s="20">
        <v>0</v>
      </c>
      <c r="AR19" s="11"/>
      <c r="AV19" s="11"/>
    </row>
    <row r="20" spans="1:48" x14ac:dyDescent="0.25">
      <c r="A20" t="s">
        <v>64</v>
      </c>
      <c r="B20" t="s">
        <v>65</v>
      </c>
      <c r="C20" t="s">
        <v>51</v>
      </c>
      <c r="D20" t="s">
        <v>18</v>
      </c>
      <c r="E20" t="s">
        <v>38</v>
      </c>
      <c r="F20" s="17"/>
      <c r="G20" s="18">
        <v>5000</v>
      </c>
      <c r="H20" s="18">
        <v>0</v>
      </c>
      <c r="I20" s="18">
        <f t="shared" si="0"/>
        <v>5000</v>
      </c>
      <c r="J20" s="19"/>
      <c r="K20" s="26" t="s">
        <v>89</v>
      </c>
      <c r="M20" s="18">
        <v>35035</v>
      </c>
      <c r="O20" s="18"/>
      <c r="P20" s="18"/>
      <c r="Q20" s="18"/>
      <c r="R20" s="18">
        <v>0</v>
      </c>
      <c r="S20" s="18">
        <v>0</v>
      </c>
      <c r="T20" s="18">
        <v>0</v>
      </c>
      <c r="U20" s="18">
        <v>0</v>
      </c>
      <c r="V20" s="18">
        <v>12500</v>
      </c>
      <c r="W20" s="18">
        <v>3465</v>
      </c>
      <c r="X20" s="18">
        <v>5000</v>
      </c>
      <c r="Y20" s="18">
        <v>0</v>
      </c>
      <c r="Z20" s="18">
        <v>0</v>
      </c>
      <c r="AA20" s="18">
        <v>5000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J20" s="18">
        <f t="shared" si="1"/>
        <v>25965</v>
      </c>
      <c r="AL20" s="18">
        <f t="shared" si="2"/>
        <v>61000</v>
      </c>
      <c r="AM20" s="18">
        <v>61000</v>
      </c>
      <c r="AN20" s="18">
        <f t="shared" si="3"/>
        <v>0</v>
      </c>
      <c r="AO20" s="19"/>
      <c r="AP20" s="20">
        <v>0</v>
      </c>
      <c r="AR20" s="11"/>
      <c r="AV20" s="11"/>
    </row>
    <row r="21" spans="1:48" x14ac:dyDescent="0.25">
      <c r="A21" t="s">
        <v>66</v>
      </c>
      <c r="B21" t="s">
        <v>67</v>
      </c>
      <c r="C21" t="s">
        <v>51</v>
      </c>
      <c r="D21" t="s">
        <v>18</v>
      </c>
      <c r="E21" t="s">
        <v>38</v>
      </c>
      <c r="F21" s="17"/>
      <c r="G21" s="18">
        <v>0</v>
      </c>
      <c r="H21" s="18">
        <v>0</v>
      </c>
      <c r="I21" s="18">
        <f t="shared" si="0"/>
        <v>0</v>
      </c>
      <c r="J21" s="19"/>
      <c r="K21" s="26"/>
      <c r="M21" s="18">
        <v>0</v>
      </c>
      <c r="O21" s="18"/>
      <c r="P21" s="18"/>
      <c r="Q21" s="18"/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15000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J21" s="18">
        <f t="shared" si="1"/>
        <v>15000</v>
      </c>
      <c r="AL21" s="18">
        <f t="shared" si="2"/>
        <v>15000</v>
      </c>
      <c r="AM21" s="18">
        <v>15000</v>
      </c>
      <c r="AN21" s="18">
        <f t="shared" si="3"/>
        <v>0</v>
      </c>
      <c r="AO21" s="19"/>
      <c r="AP21" s="20">
        <v>0</v>
      </c>
      <c r="AR21" s="11"/>
      <c r="AV21" s="11"/>
    </row>
    <row r="22" spans="1:48" x14ac:dyDescent="0.25">
      <c r="A22" t="s">
        <v>68</v>
      </c>
      <c r="B22" t="s">
        <v>69</v>
      </c>
      <c r="C22" t="s">
        <v>51</v>
      </c>
      <c r="D22" t="s">
        <v>18</v>
      </c>
      <c r="E22" t="s">
        <v>38</v>
      </c>
      <c r="F22" s="17"/>
      <c r="G22" s="18">
        <v>0</v>
      </c>
      <c r="H22" s="18">
        <v>0</v>
      </c>
      <c r="I22" s="18">
        <f t="shared" si="0"/>
        <v>0</v>
      </c>
      <c r="J22" s="19"/>
      <c r="K22" s="26"/>
      <c r="M22" s="18">
        <v>0</v>
      </c>
      <c r="O22" s="18"/>
      <c r="P22" s="18"/>
      <c r="Q22" s="18"/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25000</v>
      </c>
      <c r="X22" s="18">
        <v>0</v>
      </c>
      <c r="Y22" s="18">
        <v>95000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J22" s="18">
        <f t="shared" si="1"/>
        <v>120000</v>
      </c>
      <c r="AL22" s="18">
        <f t="shared" si="2"/>
        <v>120000</v>
      </c>
      <c r="AM22" s="18">
        <v>120000</v>
      </c>
      <c r="AN22" s="18">
        <f t="shared" si="3"/>
        <v>0</v>
      </c>
      <c r="AO22" s="19"/>
      <c r="AP22" s="20">
        <v>0</v>
      </c>
      <c r="AR22" s="11"/>
      <c r="AV22" s="11"/>
    </row>
    <row r="23" spans="1:48" x14ac:dyDescent="0.25">
      <c r="A23" t="s">
        <v>70</v>
      </c>
      <c r="B23" t="s">
        <v>71</v>
      </c>
      <c r="C23" t="s">
        <v>51</v>
      </c>
      <c r="D23" t="s">
        <v>18</v>
      </c>
      <c r="E23" t="s">
        <v>38</v>
      </c>
      <c r="F23" s="17"/>
      <c r="G23" s="18">
        <v>8576.0991025757721</v>
      </c>
      <c r="H23" s="18">
        <v>320</v>
      </c>
      <c r="I23" s="18">
        <f t="shared" si="0"/>
        <v>8256.0991025757721</v>
      </c>
      <c r="J23" s="19"/>
      <c r="K23" s="26" t="s">
        <v>91</v>
      </c>
      <c r="M23" s="18">
        <v>8782.75</v>
      </c>
      <c r="O23" s="18"/>
      <c r="P23" s="18"/>
      <c r="Q23" s="18"/>
      <c r="R23" s="18">
        <v>0</v>
      </c>
      <c r="S23" s="18">
        <v>0</v>
      </c>
      <c r="T23" s="18">
        <v>0</v>
      </c>
      <c r="U23" s="18">
        <v>0</v>
      </c>
      <c r="V23" s="18">
        <v>4930.1472053746384</v>
      </c>
      <c r="W23" s="18">
        <v>0</v>
      </c>
      <c r="X23" s="18">
        <v>700.02090137165249</v>
      </c>
      <c r="Y23" s="18">
        <v>0</v>
      </c>
      <c r="Z23" s="18">
        <v>0</v>
      </c>
      <c r="AA23" s="18">
        <v>5087.1518932537083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J23" s="18">
        <f t="shared" si="1"/>
        <v>10717.32</v>
      </c>
      <c r="AL23" s="18">
        <f t="shared" si="2"/>
        <v>19500.07</v>
      </c>
      <c r="AM23" s="18">
        <v>19500.07</v>
      </c>
      <c r="AN23" s="18">
        <f t="shared" si="3"/>
        <v>0</v>
      </c>
      <c r="AO23" s="19"/>
      <c r="AP23" s="20">
        <v>225</v>
      </c>
      <c r="AR23" s="11"/>
      <c r="AV23" s="11"/>
    </row>
    <row r="24" spans="1:48" x14ac:dyDescent="0.25">
      <c r="A24" t="s">
        <v>72</v>
      </c>
      <c r="B24" t="s">
        <v>73</v>
      </c>
      <c r="C24" t="s">
        <v>51</v>
      </c>
      <c r="D24" t="s">
        <v>18</v>
      </c>
      <c r="E24" t="s">
        <v>38</v>
      </c>
      <c r="F24" s="17"/>
      <c r="G24" s="18">
        <v>504</v>
      </c>
      <c r="H24" s="18">
        <v>0</v>
      </c>
      <c r="I24" s="18">
        <f t="shared" si="0"/>
        <v>504</v>
      </c>
      <c r="J24" s="19"/>
      <c r="K24" s="26"/>
      <c r="M24" s="18">
        <v>4470</v>
      </c>
      <c r="O24" s="18"/>
      <c r="P24" s="18"/>
      <c r="Q24" s="18"/>
      <c r="R24" s="18">
        <v>0</v>
      </c>
      <c r="S24" s="18">
        <v>0</v>
      </c>
      <c r="T24" s="18">
        <v>0</v>
      </c>
      <c r="U24" s="18">
        <v>0</v>
      </c>
      <c r="V24" s="18">
        <v>9226</v>
      </c>
      <c r="W24" s="18">
        <v>0</v>
      </c>
      <c r="X24" s="18">
        <v>0</v>
      </c>
      <c r="Y24" s="18">
        <v>0</v>
      </c>
      <c r="Z24" s="18">
        <v>0</v>
      </c>
      <c r="AA24" s="18">
        <v>504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J24" s="18">
        <f t="shared" si="1"/>
        <v>9730</v>
      </c>
      <c r="AL24" s="18">
        <f t="shared" si="2"/>
        <v>14200</v>
      </c>
      <c r="AM24" s="18">
        <v>14200</v>
      </c>
      <c r="AN24" s="18">
        <f t="shared" si="3"/>
        <v>0</v>
      </c>
      <c r="AO24" s="19"/>
      <c r="AP24" s="20">
        <v>504</v>
      </c>
      <c r="AR24" s="11"/>
      <c r="AV24" s="11"/>
    </row>
    <row r="25" spans="1:48" x14ac:dyDescent="0.25">
      <c r="A25" t="s">
        <v>74</v>
      </c>
      <c r="B25" t="s">
        <v>75</v>
      </c>
      <c r="C25" t="s">
        <v>76</v>
      </c>
      <c r="D25" t="s">
        <v>18</v>
      </c>
      <c r="E25" t="s">
        <v>77</v>
      </c>
      <c r="F25" s="17" t="s">
        <v>44</v>
      </c>
      <c r="G25" s="18">
        <v>45000</v>
      </c>
      <c r="H25" s="18">
        <v>45000</v>
      </c>
      <c r="I25" s="18">
        <f>+G25-H25</f>
        <v>0</v>
      </c>
      <c r="J25" s="19"/>
      <c r="K25" s="26"/>
      <c r="M25" s="18">
        <v>45000</v>
      </c>
      <c r="O25" s="18"/>
      <c r="P25" s="18"/>
      <c r="Q25" s="18"/>
      <c r="R25" s="18"/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J25" s="18">
        <f t="shared" si="1"/>
        <v>0</v>
      </c>
      <c r="AL25" s="18">
        <f>+AJ25+M25</f>
        <v>45000</v>
      </c>
      <c r="AM25" s="18">
        <v>45000</v>
      </c>
      <c r="AN25" s="18">
        <f>+AM25-AL25</f>
        <v>0</v>
      </c>
      <c r="AO25" s="19"/>
      <c r="AP25" s="20">
        <v>0</v>
      </c>
      <c r="AR25" s="11"/>
      <c r="AV25" s="11"/>
    </row>
    <row r="26" spans="1:48" x14ac:dyDescent="0.25">
      <c r="A26" t="s">
        <v>78</v>
      </c>
      <c r="B26" t="s">
        <v>79</v>
      </c>
      <c r="C26" t="s">
        <v>80</v>
      </c>
      <c r="D26" t="s">
        <v>18</v>
      </c>
      <c r="E26" t="s">
        <v>35</v>
      </c>
      <c r="F26" s="17" t="s">
        <v>48</v>
      </c>
      <c r="G26" s="18">
        <v>107222.1178901939</v>
      </c>
      <c r="H26" s="18">
        <v>90420</v>
      </c>
      <c r="I26" s="18">
        <f>+G26-H26</f>
        <v>16802.117890193898</v>
      </c>
      <c r="J26" s="19"/>
      <c r="K26" s="26" t="s">
        <v>88</v>
      </c>
      <c r="M26" s="18">
        <v>546950.30999999994</v>
      </c>
      <c r="O26" s="18"/>
      <c r="P26" s="18"/>
      <c r="Q26" s="18"/>
      <c r="R26" s="18">
        <v>0</v>
      </c>
      <c r="S26" s="18">
        <v>0</v>
      </c>
      <c r="T26" s="18">
        <v>0</v>
      </c>
      <c r="U26" s="18">
        <v>0</v>
      </c>
      <c r="V26" s="18">
        <v>28016.084449130845</v>
      </c>
      <c r="W26" s="18">
        <v>0</v>
      </c>
      <c r="X26" s="18">
        <v>29481.605550869215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J26" s="18">
        <f t="shared" si="1"/>
        <v>57497.690000000061</v>
      </c>
      <c r="AL26" s="18">
        <f>+AJ26+M26</f>
        <v>604448</v>
      </c>
      <c r="AM26" s="18">
        <v>604448</v>
      </c>
      <c r="AN26" s="18">
        <f>+AM26-AL26</f>
        <v>0</v>
      </c>
      <c r="AO26" s="19"/>
      <c r="AP26" s="20">
        <v>32150</v>
      </c>
      <c r="AR26" s="11"/>
      <c r="AV26" s="11"/>
    </row>
    <row r="27" spans="1:48" x14ac:dyDescent="0.25">
      <c r="A27" t="s">
        <v>21</v>
      </c>
      <c r="B27" t="s">
        <v>81</v>
      </c>
      <c r="C27" t="str">
        <f>+C26</f>
        <v>DREAM THINK SPEAK</v>
      </c>
      <c r="D27" t="s">
        <v>18</v>
      </c>
      <c r="E27" t="s">
        <v>35</v>
      </c>
      <c r="F27" s="17" t="s">
        <v>48</v>
      </c>
      <c r="G27" s="18">
        <v>0.19999999999890861</v>
      </c>
      <c r="H27" s="18">
        <v>0</v>
      </c>
      <c r="I27" s="18">
        <f>+G27-H27</f>
        <v>0.19999999999890861</v>
      </c>
      <c r="J27" s="19"/>
      <c r="K27" s="26"/>
      <c r="M27" s="18">
        <v>0</v>
      </c>
      <c r="O27" s="18"/>
      <c r="P27" s="18"/>
      <c r="Q27" s="18"/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f>-94003-10445</f>
        <v>-104448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8">
        <v>0</v>
      </c>
      <c r="AJ27" s="18">
        <f t="shared" si="1"/>
        <v>-104448</v>
      </c>
      <c r="AL27" s="18">
        <f>+AJ27+M27</f>
        <v>-104448</v>
      </c>
      <c r="AM27" s="18">
        <v>-104448</v>
      </c>
      <c r="AN27" s="18">
        <f>+AM27-AL27</f>
        <v>0</v>
      </c>
      <c r="AO27" s="19"/>
      <c r="AP27" s="20">
        <v>0</v>
      </c>
      <c r="AR27" s="11"/>
      <c r="AV27" s="11"/>
    </row>
    <row r="28" spans="1:48" ht="26.25" x14ac:dyDescent="0.25">
      <c r="A28" t="s">
        <v>82</v>
      </c>
      <c r="B28" t="s">
        <v>83</v>
      </c>
      <c r="C28" t="s">
        <v>84</v>
      </c>
      <c r="D28" t="s">
        <v>18</v>
      </c>
      <c r="E28" t="s">
        <v>38</v>
      </c>
      <c r="F28" s="17" t="s">
        <v>85</v>
      </c>
      <c r="G28" s="18">
        <v>37911.304783048181</v>
      </c>
      <c r="H28" s="18">
        <v>9249.09</v>
      </c>
      <c r="I28" s="18">
        <f>+G28-H28</f>
        <v>28662.214783048181</v>
      </c>
      <c r="J28" s="19"/>
      <c r="K28" s="26" t="s">
        <v>90</v>
      </c>
      <c r="M28" s="18">
        <v>21924.39</v>
      </c>
      <c r="O28" s="18"/>
      <c r="P28" s="18"/>
      <c r="Q28" s="18"/>
      <c r="R28" s="18">
        <v>0</v>
      </c>
      <c r="S28" s="18">
        <v>0</v>
      </c>
      <c r="T28" s="18">
        <v>0</v>
      </c>
      <c r="U28" s="18">
        <v>0</v>
      </c>
      <c r="V28" s="18">
        <v>166538.30330897178</v>
      </c>
      <c r="W28" s="18">
        <v>86117.324031371696</v>
      </c>
      <c r="X28" s="18">
        <v>38112.256207088634</v>
      </c>
      <c r="Y28" s="18">
        <v>67380.817512838548</v>
      </c>
      <c r="Z28" s="18">
        <v>13054.12339405998</v>
      </c>
      <c r="AA28" s="18">
        <v>31372.778292874937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J28" s="18">
        <f t="shared" si="1"/>
        <v>402575.60274720559</v>
      </c>
      <c r="AL28" s="18">
        <f>+AJ28+M28</f>
        <v>424499.9927472056</v>
      </c>
      <c r="AM28" s="18">
        <v>424499.99270952214</v>
      </c>
      <c r="AN28" s="18">
        <f>+AM28-AL28</f>
        <v>-3.7683465052396059E-5</v>
      </c>
      <c r="AO28" s="19"/>
      <c r="AP28" s="20">
        <v>40340.239999999998</v>
      </c>
      <c r="AR28" s="11"/>
      <c r="AV28" s="11"/>
    </row>
    <row r="29" spans="1:48" x14ac:dyDescent="0.25">
      <c r="F29" s="17"/>
      <c r="G29" s="18"/>
      <c r="H29" s="18"/>
      <c r="I29" s="18"/>
      <c r="J29" s="19"/>
      <c r="K29" s="26"/>
      <c r="M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J29" s="18"/>
      <c r="AL29" s="18"/>
      <c r="AM29" s="18"/>
      <c r="AN29" s="18"/>
      <c r="AO29" s="19"/>
      <c r="AP29" s="20"/>
      <c r="AR29" s="11"/>
      <c r="AV29" s="11"/>
    </row>
    <row r="30" spans="1:48" ht="15.75" thickBot="1" x14ac:dyDescent="0.3">
      <c r="G30" s="21">
        <v>466871.78824695136</v>
      </c>
      <c r="H30" s="21">
        <f>SUM(H4:H29)</f>
        <v>310644.90000000008</v>
      </c>
      <c r="I30" s="21">
        <f>SUM(I4:I29)</f>
        <v>156226.8882469513</v>
      </c>
      <c r="J30" s="25"/>
      <c r="K30" s="26"/>
      <c r="M30" s="21">
        <f>SUM(M4:M29)</f>
        <v>1604823.0699999996</v>
      </c>
      <c r="O30" s="21">
        <f>SUM(O8:O29)</f>
        <v>0</v>
      </c>
      <c r="P30" s="21">
        <f>SUM(P8:P29)</f>
        <v>0</v>
      </c>
      <c r="Q30" s="21">
        <f t="shared" ref="Q30:AB30" si="4">SUM(Q4:Q29)</f>
        <v>0</v>
      </c>
      <c r="R30" s="21">
        <f t="shared" si="4"/>
        <v>0</v>
      </c>
      <c r="S30" s="21">
        <f t="shared" si="4"/>
        <v>0</v>
      </c>
      <c r="T30" s="21">
        <f t="shared" si="4"/>
        <v>0</v>
      </c>
      <c r="U30" s="21">
        <f t="shared" si="4"/>
        <v>0</v>
      </c>
      <c r="V30" s="21">
        <f t="shared" si="4"/>
        <v>493972.84661325405</v>
      </c>
      <c r="W30" s="21">
        <f t="shared" si="4"/>
        <v>157920.3131174036</v>
      </c>
      <c r="X30" s="21">
        <f t="shared" si="4"/>
        <v>163136.48340153322</v>
      </c>
      <c r="Y30" s="21">
        <f t="shared" si="4"/>
        <v>201145.40157026827</v>
      </c>
      <c r="Z30" s="21">
        <f t="shared" si="4"/>
        <v>17284.189668470819</v>
      </c>
      <c r="AA30" s="21">
        <f t="shared" si="4"/>
        <v>204227.96693870565</v>
      </c>
      <c r="AB30" s="21">
        <f t="shared" si="4"/>
        <v>38542.777325218405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J30" s="21">
        <f>SUM(AJ4:AJ29)</f>
        <v>1276229.9786348538</v>
      </c>
      <c r="AL30" s="21">
        <f>SUM(AL4:AL29)</f>
        <v>2881053.0486348541</v>
      </c>
      <c r="AM30" s="21">
        <f>+AL30+1455</f>
        <v>2882508.0486348541</v>
      </c>
      <c r="AN30" s="21">
        <f>SUM(AN4:AN29)</f>
        <v>-1455.0866870779282</v>
      </c>
      <c r="AO30" s="11"/>
      <c r="AP30" s="22">
        <f>SUM(AP8:AP29)</f>
        <v>177840.18</v>
      </c>
      <c r="AR30" s="11"/>
      <c r="AV30" s="11"/>
    </row>
    <row r="31" spans="1:48" ht="15.75" thickTop="1" x14ac:dyDescent="0.25">
      <c r="K31" s="26"/>
      <c r="AR31" s="11"/>
      <c r="AV31" s="11"/>
    </row>
    <row r="32" spans="1:48" x14ac:dyDescent="0.25">
      <c r="K32" s="26"/>
      <c r="AR32" s="11"/>
      <c r="AV32" s="11"/>
    </row>
    <row r="34" spans="2:38" x14ac:dyDescent="0.25">
      <c r="B34" t="s">
        <v>86</v>
      </c>
      <c r="C34" s="23">
        <v>42991</v>
      </c>
      <c r="AL34" s="11"/>
    </row>
    <row r="37" spans="2:38" x14ac:dyDescent="0.25">
      <c r="H37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DA17E2E3-1F48-4AB8-8419-0CC5E9913F94}"/>
</file>

<file path=customXml/itemProps2.xml><?xml version="1.0" encoding="utf-8"?>
<ds:datastoreItem xmlns:ds="http://schemas.openxmlformats.org/officeDocument/2006/customXml" ds:itemID="{CD4273BC-6880-458E-ADC6-B26B23EAFD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2C7193-2FD1-429E-9686-2DB56F79D30E}">
  <ds:schemaRefs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958b15ed-c521-4290-b073-2e98d4cc1d7f"/>
    <ds:schemaRef ds:uri="http://schemas.microsoft.com/office/infopath/2007/PartnerControls"/>
    <ds:schemaRef ds:uri="80129174-c05c-43cc-8e32-21fcbdfe51b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Sutcliffe</dc:creator>
  <cp:lastModifiedBy>Kirsty Sutcliffe</cp:lastModifiedBy>
  <dcterms:created xsi:type="dcterms:W3CDTF">2017-09-18T13:48:22Z</dcterms:created>
  <dcterms:modified xsi:type="dcterms:W3CDTF">2017-09-18T17:09:50Z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