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filterPrivacy="1" defaultThemeVersion="124226"/>
  <bookViews>
    <workbookView xWindow="0" yWindow="0" windowWidth="28800" windowHeight="12210" activeTab="1"/>
  </bookViews>
  <sheets>
    <sheet name="SUMMARY" sheetId="4" r:id="rId1"/>
    <sheet name="SUPER HAPPY HULL &amp; LONDON" sheetId="1" r:id="rId2"/>
    <sheet name="CASH FLOW ASHSAFSS JAN, LONDON" sheetId="5" r:id="rId3"/>
    <sheet name="SUPER HAPPY EDINBURGH FRINGE" sheetId="2" r:id="rId4"/>
    <sheet name="BOLD KNIGHTS" sheetId="3" r:id="rId5"/>
  </sheets>
  <calcPr calcId="171027"/>
</workbook>
</file>

<file path=xl/calcChain.xml><?xml version="1.0" encoding="utf-8"?>
<calcChain xmlns="http://schemas.openxmlformats.org/spreadsheetml/2006/main">
  <c r="F39" i="5" l="1"/>
  <c r="F40" i="5" s="1"/>
  <c r="F41" i="5" l="1"/>
  <c r="F42" i="5" s="1"/>
  <c r="F43" i="5" s="1"/>
  <c r="F44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F63" i="5" s="1"/>
  <c r="F64" i="5" s="1"/>
  <c r="F65" i="5" s="1"/>
  <c r="F66" i="5" s="1"/>
  <c r="F67" i="5" s="1"/>
  <c r="F68" i="5" s="1"/>
  <c r="F69" i="5" s="1"/>
  <c r="F70" i="5" s="1"/>
  <c r="F71" i="5" s="1"/>
  <c r="F72" i="5" s="1"/>
  <c r="F73" i="5" s="1"/>
  <c r="F74" i="5" s="1"/>
  <c r="F75" i="5" s="1"/>
  <c r="F76" i="5" s="1"/>
  <c r="F77" i="5" s="1"/>
  <c r="F78" i="5" s="1"/>
  <c r="F79" i="5" s="1"/>
  <c r="F80" i="5" s="1"/>
  <c r="F81" i="5" s="1"/>
  <c r="F82" i="5" s="1"/>
  <c r="F83" i="5" s="1"/>
  <c r="F84" i="5" s="1"/>
  <c r="F85" i="5" s="1"/>
  <c r="F86" i="5" s="1"/>
  <c r="F87" i="5" s="1"/>
  <c r="F88" i="5" s="1"/>
  <c r="F89" i="5" s="1"/>
  <c r="F90" i="5" s="1"/>
  <c r="F91" i="5" s="1"/>
  <c r="F92" i="5" s="1"/>
  <c r="F93" i="5" s="1"/>
  <c r="F94" i="5" s="1"/>
  <c r="F95" i="5" s="1"/>
  <c r="F96" i="5" s="1"/>
  <c r="F97" i="5" s="1"/>
  <c r="F98" i="5" s="1"/>
  <c r="F99" i="5" s="1"/>
  <c r="F100" i="5" s="1"/>
  <c r="F101" i="5" s="1"/>
  <c r="F102" i="5" s="1"/>
  <c r="F103" i="5" s="1"/>
  <c r="F104" i="5" s="1"/>
  <c r="F105" i="5" s="1"/>
  <c r="F106" i="5" s="1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F130" i="5" s="1"/>
  <c r="F131" i="5" s="1"/>
  <c r="F132" i="5" s="1"/>
  <c r="F133" i="5" s="1"/>
  <c r="F134" i="5" s="1"/>
  <c r="F135" i="5" s="1"/>
  <c r="F136" i="5" s="1"/>
  <c r="F137" i="5" s="1"/>
  <c r="F138" i="5" s="1"/>
  <c r="F139" i="5" s="1"/>
  <c r="F140" i="5" s="1"/>
  <c r="F141" i="5" s="1"/>
  <c r="D4" i="5"/>
  <c r="C4" i="5"/>
  <c r="F39" i="1" l="1"/>
  <c r="F40" i="1"/>
  <c r="I40" i="1" l="1"/>
  <c r="F25" i="1"/>
  <c r="F32" i="1"/>
  <c r="F27" i="1"/>
  <c r="F28" i="1"/>
  <c r="F29" i="1"/>
  <c r="F44" i="1"/>
  <c r="E12" i="1"/>
  <c r="F10" i="4"/>
  <c r="F9" i="4"/>
  <c r="F8" i="4"/>
  <c r="D13" i="4"/>
  <c r="F23" i="1"/>
  <c r="F24" i="1"/>
  <c r="F26" i="1"/>
  <c r="F31" i="1"/>
  <c r="E17" i="1"/>
  <c r="E16" i="3"/>
  <c r="F22" i="3"/>
  <c r="F21" i="3"/>
  <c r="F29" i="3"/>
  <c r="D15" i="4"/>
  <c r="E11" i="2"/>
  <c r="D14" i="4"/>
  <c r="E14" i="2"/>
  <c r="F49" i="3"/>
  <c r="F23" i="3"/>
  <c r="F24" i="3"/>
  <c r="F25" i="3"/>
  <c r="F26" i="3"/>
  <c r="F27" i="3"/>
  <c r="F28" i="3"/>
  <c r="F30" i="3"/>
  <c r="F31" i="3"/>
  <c r="F32" i="3"/>
  <c r="F33" i="3"/>
  <c r="F34" i="3"/>
  <c r="F35" i="3"/>
  <c r="F36" i="3"/>
  <c r="F37" i="3"/>
  <c r="D16" i="4"/>
  <c r="F22" i="2"/>
  <c r="F23" i="2"/>
  <c r="D50" i="3"/>
  <c r="E18" i="3" s="1"/>
  <c r="F35" i="2"/>
  <c r="F27" i="2"/>
  <c r="F26" i="2"/>
  <c r="F25" i="2"/>
  <c r="F24" i="2"/>
  <c r="F21" i="2"/>
  <c r="E11" i="3"/>
  <c r="F28" i="2" l="1"/>
  <c r="D36" i="2" s="1"/>
  <c r="E17" i="2" s="1"/>
  <c r="F33" i="1"/>
  <c r="D45" i="1" s="1"/>
  <c r="E20" i="1" l="1"/>
  <c r="H16" i="1"/>
</calcChain>
</file>

<file path=xl/sharedStrings.xml><?xml version="1.0" encoding="utf-8"?>
<sst xmlns="http://schemas.openxmlformats.org/spreadsheetml/2006/main" count="401" uniqueCount="164">
  <si>
    <t>Arts Council</t>
  </si>
  <si>
    <t>NDT Box Office</t>
  </si>
  <si>
    <t>£11.50 average 55% 70 sears (5 Shows)</t>
  </si>
  <si>
    <t>TBC</t>
  </si>
  <si>
    <t>Pending</t>
  </si>
  <si>
    <t>Box Office Hull</t>
  </si>
  <si>
    <t>£9 Ticket Average 50% 120 seats (3 Shows)</t>
  </si>
  <si>
    <t>Box Office Manchester</t>
  </si>
  <si>
    <t>£9 Ticket Average 50% 150 seats (3 Shows)</t>
  </si>
  <si>
    <t xml:space="preserve">Company Investment </t>
  </si>
  <si>
    <t>Total Income pre-production</t>
  </si>
  <si>
    <t>Total Box Office Income</t>
  </si>
  <si>
    <t>Box Office Income</t>
  </si>
  <si>
    <t>Pre-Production Fundraising</t>
  </si>
  <si>
    <t>FRINGE BOX OFFICE</t>
  </si>
  <si>
    <t>£8 average- 80% capacity of a total of 90 seats. (3 Shows)</t>
  </si>
  <si>
    <t>£9 Ticket Average- Sold at 45% capacity of a total of 50 seats. (25 Shows)</t>
  </si>
  <si>
    <t>Mental Health Charity</t>
  </si>
  <si>
    <t>Estimated</t>
  </si>
  <si>
    <t>Arts Council England</t>
  </si>
  <si>
    <t>Total Income estimated left post production</t>
  </si>
  <si>
    <t>Total Income estimatedleft post production</t>
  </si>
  <si>
    <t>Pre-production Fundraising</t>
  </si>
  <si>
    <t>Total Income @ End of project</t>
  </si>
  <si>
    <t>Total Expenditure for 2017</t>
  </si>
  <si>
    <t>Total Fundraised for 2017</t>
  </si>
  <si>
    <t>Total Box Office Targert 2017</t>
  </si>
  <si>
    <t xml:space="preserve">NDT/FRUIT BOX OFFICE SALES </t>
  </si>
  <si>
    <t>Hull City Council</t>
  </si>
  <si>
    <t>*Pending Eligibilty</t>
  </si>
  <si>
    <t>Pending* Eligibility</t>
  </si>
  <si>
    <t>Kickstarter</t>
  </si>
  <si>
    <t>Weekly Rate / Buyout rate</t>
  </si>
  <si>
    <t>Weeks Needed</t>
  </si>
  <si>
    <t>Total</t>
  </si>
  <si>
    <t>Notes</t>
  </si>
  <si>
    <t>Writer</t>
  </si>
  <si>
    <t>* Script edits and updates</t>
  </si>
  <si>
    <t xml:space="preserve">Set </t>
  </si>
  <si>
    <t>Director</t>
  </si>
  <si>
    <t>Props</t>
  </si>
  <si>
    <t>Stage Manager  (On Book)</t>
  </si>
  <si>
    <t>Tech Equipment</t>
  </si>
  <si>
    <t>*Projector equipment</t>
  </si>
  <si>
    <t>Designer</t>
  </si>
  <si>
    <t>*Re-assembly and re-paint</t>
  </si>
  <si>
    <t xml:space="preserve">Costume </t>
  </si>
  <si>
    <t>Performer</t>
  </si>
  <si>
    <t>Travel</t>
  </si>
  <si>
    <t>3 People @ £80 Per Person</t>
  </si>
  <si>
    <t xml:space="preserve">Accommodation </t>
  </si>
  <si>
    <t>4 People @ £80 per week, for 3 weeks</t>
  </si>
  <si>
    <t>Accommodation London</t>
  </si>
  <si>
    <t>Marketing + Manager</t>
  </si>
  <si>
    <t>Musical Director</t>
  </si>
  <si>
    <t>Van</t>
  </si>
  <si>
    <t>LX/Video Designer</t>
  </si>
  <si>
    <t>FRUIT HIRE</t>
  </si>
  <si>
    <t>Total Expenditure</t>
  </si>
  <si>
    <t>Total Amount</t>
  </si>
  <si>
    <t>*costume re-fit</t>
  </si>
  <si>
    <t>Pending EQUITY IN HOUSE CONTRACT</t>
  </si>
  <si>
    <t>Agreed with Artist</t>
  </si>
  <si>
    <t>Company agreed</t>
  </si>
  <si>
    <t xml:space="preserve"> PRODUCTION BUDGET</t>
  </si>
  <si>
    <t>WAGES</t>
  </si>
  <si>
    <t>INCOME</t>
  </si>
  <si>
    <t>EXPENDITURE</t>
  </si>
  <si>
    <t>Accommodation</t>
  </si>
  <si>
    <t>Marketing</t>
  </si>
  <si>
    <t xml:space="preserve">Van </t>
  </si>
  <si>
    <t>Director/Project Manager</t>
  </si>
  <si>
    <t>Technician</t>
  </si>
  <si>
    <t>Marketing Budget- Manager + Total budget</t>
  </si>
  <si>
    <t xml:space="preserve"> Buyout rate </t>
  </si>
  <si>
    <t>Production manager</t>
  </si>
  <si>
    <t>A SUPER HAPPY STORY (ABOUT FEELING SUPER SAD)- EDINBURGH FRINGE</t>
  </si>
  <si>
    <t>Desginer / Company Management</t>
  </si>
  <si>
    <t>SM on Book</t>
  </si>
  <si>
    <t>LX Desginer</t>
  </si>
  <si>
    <t>Sound Desginer</t>
  </si>
  <si>
    <t>Producer / Admin</t>
  </si>
  <si>
    <t>Costume Desinger</t>
  </si>
  <si>
    <t>Prepertory Fee</t>
  </si>
  <si>
    <t>Adminstration</t>
  </si>
  <si>
    <t>Contingency</t>
  </si>
  <si>
    <t>Total Writers percentage-8%</t>
  </si>
  <si>
    <t>Total Percentage for Matthew Jones- 3%</t>
  </si>
  <si>
    <t xml:space="preserve"> Total Fundraising</t>
  </si>
  <si>
    <t>Total Box Office</t>
  </si>
  <si>
    <t>Total percentage to Writer 6%</t>
  </si>
  <si>
    <t>Total left After Royalties</t>
  </si>
  <si>
    <t xml:space="preserve">Bold Knights of Britain </t>
  </si>
  <si>
    <t xml:space="preserve">A Super Happy Story Edinburgh </t>
  </si>
  <si>
    <t xml:space="preserve">A Super Happy Story London </t>
  </si>
  <si>
    <t>Project</t>
  </si>
  <si>
    <t>SUMMARY for 2017</t>
  </si>
  <si>
    <t>Performers for R&amp;D (5 people)</t>
  </si>
  <si>
    <t>Creatives for R&amp;D (3 People)</t>
  </si>
  <si>
    <t>THE BOLD KNIGHTS OF BRITAIN by Joe Wilde- Hull, London, Doncaster and Manchester</t>
  </si>
  <si>
    <t>Box office London</t>
  </si>
  <si>
    <t>£10 average 50% 70 seates (5 Shows)</t>
  </si>
  <si>
    <t xml:space="preserve">Musical Director / Performer </t>
  </si>
  <si>
    <t>Sound Designer</t>
  </si>
  <si>
    <t>Confirmed</t>
  </si>
  <si>
    <t>Hull City of Culture allocation 65%</t>
  </si>
  <si>
    <t>Total estimated to be invested into 2018</t>
  </si>
  <si>
    <t>Hull City of culture allocation 30%</t>
  </si>
  <si>
    <t>Greenwich</t>
  </si>
  <si>
    <t>Silent Uproar</t>
  </si>
  <si>
    <t>FRUIT Box Office</t>
  </si>
  <si>
    <t>GrREENWICH Box Office</t>
  </si>
  <si>
    <t>£11.50 average 40%- 50 Seats (6 Shows)</t>
  </si>
  <si>
    <t>EQUITY IN HOUSE CONTRACT</t>
  </si>
  <si>
    <t>ITC Subsitance Hull</t>
  </si>
  <si>
    <t>*Projector equipment, Light, and Film Equipment</t>
  </si>
  <si>
    <t>Total Potential Income @ End of project</t>
  </si>
  <si>
    <t>Total percentage for Jon Brittain-8%</t>
  </si>
  <si>
    <t xml:space="preserve">Pending Contract </t>
  </si>
  <si>
    <t>2 people 171 per week (2 weeks)</t>
  </si>
  <si>
    <t>3 people £95 per week 3.5  weeks</t>
  </si>
  <si>
    <t>Cash Flow: Late 2016</t>
  </si>
  <si>
    <t>Date</t>
  </si>
  <si>
    <t>Income</t>
  </si>
  <si>
    <t>Expenditure</t>
  </si>
  <si>
    <t>Detail</t>
  </si>
  <si>
    <t xml:space="preserve">Balance </t>
  </si>
  <si>
    <t>Thursday</t>
  </si>
  <si>
    <t>Friday</t>
  </si>
  <si>
    <t>Saturday</t>
  </si>
  <si>
    <t>Sunday</t>
  </si>
  <si>
    <t>Monday</t>
  </si>
  <si>
    <t>Tuesday</t>
  </si>
  <si>
    <t>Wednesday</t>
  </si>
  <si>
    <t>Marketing Meterial creation begins (Posters/ Flyers/ Trailer/ Social Media Campaign)</t>
  </si>
  <si>
    <t>Half Writer Payment</t>
  </si>
  <si>
    <t xml:space="preserve">Projection Testing begins with Design ideas (Projector requeired) </t>
  </si>
  <si>
    <t xml:space="preserve">Greenwich </t>
  </si>
  <si>
    <t>Silent Uproar Money</t>
  </si>
  <si>
    <t>ACE Funding, Main body of money paid to Silent Uproar</t>
  </si>
  <si>
    <t>Remaining Marketing Budget Needed</t>
  </si>
  <si>
    <t>Travel  and Accomdation Money needed to beign arranging actor requirements</t>
  </si>
  <si>
    <t>Fruit Venue Hire</t>
  </si>
  <si>
    <t>Set Reworking Begins</t>
  </si>
  <si>
    <t>Reworking of Costume Begins</t>
  </si>
  <si>
    <t>MD Payment 1</t>
  </si>
  <si>
    <t xml:space="preserve">Rehearsals Begin (4x £320.00 + 1 x£350.00 = 3 Actors weekly pay + Director's pay + SM's Pay) </t>
  </si>
  <si>
    <t>Payment 1 to LX / Video Designer</t>
  </si>
  <si>
    <t>Rehearsal Week 2 (4x £320.00 + 1 x£350.00 = 3 Actors weekly pay + Director's pay + SM's Pay)</t>
  </si>
  <si>
    <t>1/2 of Sound Designer Total Payment</t>
  </si>
  <si>
    <t>Van Hire + Logistical cost of London</t>
  </si>
  <si>
    <t>Rehearsal Week 3  (4x £320.00 + 1 x£350.00 = 3 Actors weekly pay + Director's pay + SM's Pay)</t>
  </si>
  <si>
    <t xml:space="preserve">MD Payment 2 </t>
  </si>
  <si>
    <t>Tech and Show Week ( London NDT) (4x £320.00 + 1 x£350.00 = 3 Actors weekly pay + Director's pay + SM's Pay)</t>
  </si>
  <si>
    <t>Tech and Show Week (  London Greenwich Theatre) (4x £320.00 = 3 Actors weekly pay + SM's Pay)</t>
  </si>
  <si>
    <t>Fruit Half Week (4x £160.00  = 3 Actors weekly pay + SM's Pay)</t>
  </si>
  <si>
    <t>Evlauation due date</t>
  </si>
  <si>
    <t>Payment 2 to LX / Video Desinger</t>
  </si>
  <si>
    <t>MD Payment 3</t>
  </si>
  <si>
    <t>Desinger Full Payment</t>
  </si>
  <si>
    <t>Desiered date for Technical Budget and Marketing Money and initial spending money to be in account. SH and Joe Wilde 2/4 + 3/4 Payment</t>
  </si>
  <si>
    <t xml:space="preserve">Joe wilde 2/4 + 3/4 Payments for Bold Knights of Brittain. </t>
  </si>
  <si>
    <t>Joe Wilde Bold Knights Script Development</t>
  </si>
  <si>
    <t>A SUPER HAPPY STORY (ABOUT FEELING SUPER SAD) by Jon Brittain- New Diorama Theatre, Greenwich and FRUIT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</si>
</sst>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£&quot;#,##0;[Red]\-&quot;£&quot;#,##0"/>
    <numFmt numFmtId="8" formatCode="&quot;£&quot;#,##0.00;[Red]\-&quot;£&quot;#,##0.00"/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ill Sans MT"/>
      <family val="2"/>
    </font>
    <font>
      <sz val="11"/>
      <color theme="1"/>
      <name val="Gill Sans MT"/>
      <family val="2"/>
    </font>
    <font>
      <sz val="14"/>
      <color theme="1"/>
      <name val="Gill Sans MT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2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2" borderId="2" xfId="0" applyFill="1" applyBorder="1"/>
    <xf numFmtId="0" fontId="0" fillId="2" borderId="0" xfId="0" applyFill="1" applyBorder="1"/>
    <xf numFmtId="0" fontId="1" fillId="2" borderId="0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164" fontId="2" fillId="6" borderId="1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4" fontId="3" fillId="0" borderId="0" xfId="0" applyNumberFormat="1" applyFont="1" applyBorder="1"/>
    <xf numFmtId="0" fontId="2" fillId="0" borderId="0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6" borderId="0" xfId="0" applyFill="1"/>
    <xf numFmtId="0" fontId="0" fillId="6" borderId="0" xfId="0" applyFill="1" applyBorder="1"/>
    <xf numFmtId="0" fontId="0" fillId="6" borderId="0" xfId="0" applyFill="1" applyBorder="1" applyAlignment="1">
      <alignment horizontal="center"/>
    </xf>
    <xf numFmtId="164" fontId="0" fillId="6" borderId="0" xfId="0" applyNumberFormat="1" applyFill="1"/>
    <xf numFmtId="0" fontId="0" fillId="3" borderId="1" xfId="0" applyFill="1" applyBorder="1"/>
    <xf numFmtId="164" fontId="2" fillId="3" borderId="1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8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64" fontId="2" fillId="9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2" fillId="8" borderId="1" xfId="0" applyNumberFormat="1" applyFont="1" applyFill="1" applyBorder="1" applyAlignment="1">
      <alignment horizontal="center"/>
    </xf>
    <xf numFmtId="164" fontId="3" fillId="9" borderId="1" xfId="0" applyNumberFormat="1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0" fillId="3" borderId="0" xfId="0" applyFill="1"/>
    <xf numFmtId="0" fontId="4" fillId="3" borderId="0" xfId="0" applyFont="1" applyFill="1"/>
    <xf numFmtId="0" fontId="4" fillId="6" borderId="0" xfId="0" applyFont="1" applyFill="1" applyBorder="1" applyAlignment="1">
      <alignment horizontal="center"/>
    </xf>
    <xf numFmtId="0" fontId="0" fillId="0" borderId="0" xfId="0"/>
    <xf numFmtId="164" fontId="0" fillId="0" borderId="0" xfId="0" applyNumberFormat="1"/>
    <xf numFmtId="0" fontId="2" fillId="2" borderId="1" xfId="0" applyFont="1" applyFill="1" applyBorder="1" applyAlignment="1">
      <alignment horizontal="center"/>
    </xf>
    <xf numFmtId="0" fontId="3" fillId="0" borderId="0" xfId="0" applyFont="1"/>
    <xf numFmtId="8" fontId="2" fillId="0" borderId="1" xfId="0" applyNumberFormat="1" applyFont="1" applyBorder="1" applyAlignment="1">
      <alignment horizontal="center"/>
    </xf>
    <xf numFmtId="0" fontId="3" fillId="3" borderId="0" xfId="0" applyFont="1" applyFill="1"/>
    <xf numFmtId="8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2" fillId="2" borderId="3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6" fontId="3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10" borderId="4" xfId="0" applyFill="1" applyBorder="1"/>
    <xf numFmtId="0" fontId="0" fillId="10" borderId="4" xfId="0" applyFill="1" applyBorder="1" applyAlignment="1">
      <alignment horizontal="center"/>
    </xf>
    <xf numFmtId="164" fontId="6" fillId="0" borderId="0" xfId="0" applyNumberFormat="1" applyFont="1" applyFill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0" fontId="7" fillId="3" borderId="1" xfId="0" applyFont="1" applyFill="1" applyBorder="1" applyAlignment="1">
      <alignment horizontal="left"/>
    </xf>
    <xf numFmtId="164" fontId="8" fillId="3" borderId="1" xfId="0" applyNumberFormat="1" applyFont="1" applyFill="1" applyBorder="1" applyAlignment="1">
      <alignment horizontal="left"/>
    </xf>
    <xf numFmtId="164" fontId="5" fillId="3" borderId="1" xfId="0" applyNumberFormat="1" applyFont="1" applyFill="1" applyBorder="1" applyAlignment="1">
      <alignment horizontal="center"/>
    </xf>
    <xf numFmtId="164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left"/>
    </xf>
    <xf numFmtId="164" fontId="9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64" fontId="11" fillId="3" borderId="1" xfId="0" applyNumberFormat="1" applyFont="1" applyFill="1" applyBorder="1" applyAlignment="1">
      <alignment horizontal="center"/>
    </xf>
    <xf numFmtId="164" fontId="12" fillId="3" borderId="1" xfId="0" applyNumberFormat="1" applyFont="1" applyFill="1" applyBorder="1" applyAlignment="1">
      <alignment horizontal="center"/>
    </xf>
    <xf numFmtId="0" fontId="10" fillId="3" borderId="1" xfId="0" applyFont="1" applyFill="1" applyBorder="1"/>
    <xf numFmtId="0" fontId="0" fillId="10" borderId="1" xfId="0" applyFill="1" applyBorder="1"/>
    <xf numFmtId="14" fontId="0" fillId="10" borderId="5" xfId="0" applyNumberFormat="1" applyFill="1" applyBorder="1" applyAlignment="1">
      <alignment horizontal="center"/>
    </xf>
    <xf numFmtId="14" fontId="0" fillId="10" borderId="1" xfId="0" applyNumberForma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0" fillId="10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99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16"/>
  <sheetViews>
    <sheetView zoomScale="55" zoomScaleNormal="55" workbookViewId="0"/>
  </sheetViews>
  <sheetFormatPr defaultRowHeight="15" x14ac:dyDescent="0.25"/>
  <cols>
    <col min="2" max="2" width="50.7109375" customWidth="1"/>
    <col min="3" max="3" width="50.140625" customWidth="1"/>
    <col min="4" max="4" width="51.5703125" customWidth="1"/>
    <col min="5" max="5" width="25.85546875" customWidth="1"/>
    <col min="6" max="6" width="28.85546875" customWidth="1"/>
    <col min="7" max="7" width="36" customWidth="1"/>
  </cols>
  <sheetData>
    <row r="4" spans="2:8" s="52" customFormat="1" ht="35.25" customHeight="1" x14ac:dyDescent="0.45">
      <c r="C4" s="65"/>
      <c r="D4" s="53" t="s">
        <v>96</v>
      </c>
    </row>
    <row r="7" spans="2:8" ht="17.25" x14ac:dyDescent="0.35">
      <c r="B7" s="22" t="s">
        <v>95</v>
      </c>
      <c r="C7" s="22" t="s">
        <v>88</v>
      </c>
      <c r="D7" s="22" t="s">
        <v>89</v>
      </c>
      <c r="E7" s="22" t="s">
        <v>58</v>
      </c>
      <c r="F7" s="22" t="s">
        <v>91</v>
      </c>
    </row>
    <row r="8" spans="2:8" ht="17.25" x14ac:dyDescent="0.35">
      <c r="B8" s="30" t="s">
        <v>94</v>
      </c>
      <c r="C8" s="31">
        <v>19950</v>
      </c>
      <c r="D8" s="42">
        <v>3941</v>
      </c>
      <c r="E8" s="31">
        <v>20250</v>
      </c>
      <c r="F8" s="42">
        <f>3941-315.35-118</f>
        <v>3507.65</v>
      </c>
      <c r="H8" s="56"/>
    </row>
    <row r="9" spans="2:8" ht="17.25" x14ac:dyDescent="0.35">
      <c r="B9" s="30" t="s">
        <v>93</v>
      </c>
      <c r="C9" s="31">
        <v>8508</v>
      </c>
      <c r="D9" s="42">
        <v>5062</v>
      </c>
      <c r="E9" s="31">
        <v>12650</v>
      </c>
      <c r="F9" s="42">
        <f>5062+C9-E9-88.32-33</f>
        <v>798.68000000000006</v>
      </c>
      <c r="H9" s="56"/>
    </row>
    <row r="10" spans="2:8" ht="17.25" x14ac:dyDescent="0.35">
      <c r="B10" s="30" t="s">
        <v>92</v>
      </c>
      <c r="C10" s="31">
        <v>45270</v>
      </c>
      <c r="D10" s="42">
        <v>3645</v>
      </c>
      <c r="E10" s="31">
        <v>46770</v>
      </c>
      <c r="F10" s="42">
        <f>C10+D10-E10-218.7</f>
        <v>1926.3</v>
      </c>
      <c r="H10" s="56"/>
    </row>
    <row r="11" spans="2:8" ht="17.25" x14ac:dyDescent="0.35">
      <c r="C11" s="58"/>
      <c r="D11" s="58"/>
      <c r="E11" s="58"/>
      <c r="F11" s="58"/>
      <c r="G11" s="56"/>
    </row>
    <row r="12" spans="2:8" ht="17.25" x14ac:dyDescent="0.35">
      <c r="C12" s="58"/>
      <c r="D12" s="58"/>
      <c r="E12" s="58"/>
      <c r="F12" s="58"/>
    </row>
    <row r="13" spans="2:8" ht="17.25" x14ac:dyDescent="0.35">
      <c r="C13" s="46" t="s">
        <v>24</v>
      </c>
      <c r="D13" s="64">
        <f>SUM(E8,E9,E10)</f>
        <v>79670</v>
      </c>
    </row>
    <row r="14" spans="2:8" ht="17.25" x14ac:dyDescent="0.35">
      <c r="C14" s="46" t="s">
        <v>25</v>
      </c>
      <c r="D14" s="64">
        <f>SUM(C8,C9,C10)</f>
        <v>73728</v>
      </c>
    </row>
    <row r="15" spans="2:8" ht="17.25" x14ac:dyDescent="0.35">
      <c r="C15" s="46" t="s">
        <v>26</v>
      </c>
      <c r="D15" s="64">
        <f>SUM(D8:D10)</f>
        <v>12648</v>
      </c>
    </row>
    <row r="16" spans="2:8" ht="17.25" x14ac:dyDescent="0.35">
      <c r="C16" s="46" t="s">
        <v>106</v>
      </c>
      <c r="D16" s="64">
        <f>SUM(F8:F10)</f>
        <v>6232.63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5"/>
  <sheetViews>
    <sheetView tabSelected="1" topLeftCell="B1" zoomScale="70" zoomScaleNormal="70" workbookViewId="0">
      <selection activeCell="D4" sqref="D4"/>
    </sheetView>
  </sheetViews>
  <sheetFormatPr defaultRowHeight="15" x14ac:dyDescent="0.25"/>
  <cols>
    <col min="1" max="1" width="9.140625" hidden="1" customWidth="1"/>
    <col min="2" max="2" width="9.140625" customWidth="1"/>
    <col min="3" max="3" width="49.5703125" style="2" customWidth="1"/>
    <col min="4" max="4" width="80.140625" style="2" customWidth="1"/>
    <col min="5" max="5" width="42.28515625" style="1" customWidth="1"/>
    <col min="6" max="6" width="22.28515625" customWidth="1"/>
    <col min="7" max="7" width="51.42578125" customWidth="1"/>
    <col min="8" max="8" width="17.5703125" customWidth="1"/>
    <col min="9" max="9" width="14.7109375" customWidth="1"/>
  </cols>
  <sheetData>
    <row r="3" spans="1:8" hidden="1" x14ac:dyDescent="0.25"/>
    <row r="4" spans="1:8" s="23" customFormat="1" ht="43.5" customHeight="1" x14ac:dyDescent="0.45">
      <c r="B4" s="24"/>
      <c r="C4" s="25"/>
      <c r="D4" s="54" t="s">
        <v>163</v>
      </c>
      <c r="E4" s="26"/>
    </row>
    <row r="5" spans="1:8" x14ac:dyDescent="0.25">
      <c r="B5" s="4"/>
      <c r="C5" s="5"/>
      <c r="D5" s="5"/>
    </row>
    <row r="6" spans="1:8" ht="17.25" x14ac:dyDescent="0.35">
      <c r="B6" s="4"/>
      <c r="D6" s="35" t="s">
        <v>66</v>
      </c>
    </row>
    <row r="7" spans="1:8" ht="17.25" x14ac:dyDescent="0.35">
      <c r="B7" s="4"/>
      <c r="C7" s="27"/>
      <c r="D7" s="14" t="s">
        <v>13</v>
      </c>
      <c r="E7" s="28"/>
    </row>
    <row r="8" spans="1:8" s="7" customFormat="1" ht="17.25" x14ac:dyDescent="0.35">
      <c r="A8" s="6"/>
      <c r="C8" s="32" t="s">
        <v>0</v>
      </c>
      <c r="D8" s="33" t="s">
        <v>104</v>
      </c>
      <c r="E8" s="34">
        <v>15000</v>
      </c>
      <c r="F8" s="8"/>
    </row>
    <row r="9" spans="1:8" s="7" customFormat="1" ht="17.25" x14ac:dyDescent="0.35">
      <c r="A9" s="6"/>
      <c r="C9" s="32">
        <v>2017</v>
      </c>
      <c r="D9" s="33" t="s">
        <v>107</v>
      </c>
      <c r="E9" s="34">
        <v>3000</v>
      </c>
      <c r="F9" s="8"/>
    </row>
    <row r="10" spans="1:8" s="7" customFormat="1" ht="17.25" x14ac:dyDescent="0.35">
      <c r="A10" s="6"/>
      <c r="C10" s="32" t="s">
        <v>108</v>
      </c>
      <c r="D10" s="33" t="s">
        <v>118</v>
      </c>
      <c r="E10" s="34">
        <v>800</v>
      </c>
      <c r="F10" s="8"/>
    </row>
    <row r="11" spans="1:8" ht="17.25" x14ac:dyDescent="0.35">
      <c r="A11" s="3"/>
      <c r="B11" s="4"/>
      <c r="C11" s="32" t="s">
        <v>109</v>
      </c>
      <c r="D11" s="33" t="s">
        <v>30</v>
      </c>
      <c r="E11" s="34">
        <v>1750</v>
      </c>
    </row>
    <row r="12" spans="1:8" ht="17.25" x14ac:dyDescent="0.35">
      <c r="A12" s="3"/>
      <c r="B12" s="4"/>
      <c r="C12" s="22" t="s">
        <v>10</v>
      </c>
      <c r="D12" s="12"/>
      <c r="E12" s="13">
        <f>SUM(E8:E11)</f>
        <v>20550</v>
      </c>
    </row>
    <row r="13" spans="1:8" ht="17.25" x14ac:dyDescent="0.35">
      <c r="A13" s="3"/>
      <c r="B13" s="4"/>
      <c r="C13" s="14" t="s">
        <v>12</v>
      </c>
      <c r="D13" s="15"/>
      <c r="E13" s="16"/>
    </row>
    <row r="14" spans="1:8" ht="17.25" x14ac:dyDescent="0.35">
      <c r="A14" s="3"/>
      <c r="B14" s="4"/>
      <c r="C14" s="32" t="s">
        <v>1</v>
      </c>
      <c r="D14" s="33" t="s">
        <v>2</v>
      </c>
      <c r="E14" s="34">
        <v>2213.75</v>
      </c>
    </row>
    <row r="15" spans="1:8" s="55" customFormat="1" ht="17.25" x14ac:dyDescent="0.35">
      <c r="A15" s="3"/>
      <c r="B15" s="4"/>
      <c r="C15" s="32" t="s">
        <v>111</v>
      </c>
      <c r="D15" s="33" t="s">
        <v>112</v>
      </c>
      <c r="E15" s="34">
        <v>1380</v>
      </c>
    </row>
    <row r="16" spans="1:8" ht="17.25" x14ac:dyDescent="0.35">
      <c r="A16" s="3"/>
      <c r="B16" s="4"/>
      <c r="C16" s="32" t="s">
        <v>110</v>
      </c>
      <c r="D16" s="33" t="s">
        <v>15</v>
      </c>
      <c r="E16" s="34">
        <v>1728</v>
      </c>
      <c r="H16" s="56">
        <f>E12-D45</f>
        <v>-71.5</v>
      </c>
    </row>
    <row r="17" spans="1:7" ht="17.25" x14ac:dyDescent="0.35">
      <c r="A17" s="3"/>
      <c r="B17" s="4"/>
      <c r="C17" s="22" t="s">
        <v>11</v>
      </c>
      <c r="D17" s="12"/>
      <c r="E17" s="13">
        <f>SUM(E14:E16)</f>
        <v>5321.75</v>
      </c>
    </row>
    <row r="18" spans="1:7" s="55" customFormat="1" ht="17.25" x14ac:dyDescent="0.35">
      <c r="A18" s="3"/>
      <c r="B18" s="4"/>
      <c r="C18" s="30" t="s">
        <v>117</v>
      </c>
      <c r="D18" s="63"/>
      <c r="E18" s="31">
        <v>399.66</v>
      </c>
    </row>
    <row r="19" spans="1:7" s="55" customFormat="1" ht="17.25" x14ac:dyDescent="0.35">
      <c r="A19" s="3"/>
      <c r="B19" s="4"/>
      <c r="C19" s="30" t="s">
        <v>87</v>
      </c>
      <c r="D19" s="63"/>
      <c r="E19" s="31">
        <v>149.87</v>
      </c>
    </row>
    <row r="20" spans="1:7" ht="17.25" x14ac:dyDescent="0.35">
      <c r="A20" s="3"/>
      <c r="B20" s="4"/>
      <c r="C20" s="9" t="s">
        <v>116</v>
      </c>
      <c r="D20" s="9" t="s">
        <v>20</v>
      </c>
      <c r="E20" s="17">
        <f>SUM(E17+E12-D45-E18-E19)</f>
        <v>4700.72</v>
      </c>
    </row>
    <row r="21" spans="1:7" ht="17.25" x14ac:dyDescent="0.35">
      <c r="A21" s="3"/>
      <c r="B21" s="4"/>
      <c r="C21" s="19"/>
      <c r="D21" s="21" t="s">
        <v>67</v>
      </c>
      <c r="E21" s="20"/>
    </row>
    <row r="22" spans="1:7" ht="17.25" x14ac:dyDescent="0.35">
      <c r="A22" s="3"/>
      <c r="B22" s="4"/>
      <c r="C22" s="38" t="s">
        <v>65</v>
      </c>
      <c r="D22" s="39" t="s">
        <v>33</v>
      </c>
      <c r="E22" s="39" t="s">
        <v>32</v>
      </c>
      <c r="F22" s="38" t="s">
        <v>34</v>
      </c>
      <c r="G22" s="38" t="s">
        <v>35</v>
      </c>
    </row>
    <row r="23" spans="1:7" ht="17.25" x14ac:dyDescent="0.35">
      <c r="A23" s="3"/>
      <c r="B23" s="4"/>
      <c r="C23" s="40" t="s">
        <v>36</v>
      </c>
      <c r="D23" s="41">
        <v>1</v>
      </c>
      <c r="E23" s="42">
        <v>600</v>
      </c>
      <c r="F23" s="42">
        <f>D23*E23</f>
        <v>600</v>
      </c>
      <c r="G23" s="40" t="s">
        <v>37</v>
      </c>
    </row>
    <row r="24" spans="1:7" ht="17.25" x14ac:dyDescent="0.35">
      <c r="A24" s="3"/>
      <c r="B24" s="4"/>
      <c r="C24" s="40" t="s">
        <v>39</v>
      </c>
      <c r="D24" s="41">
        <v>4</v>
      </c>
      <c r="E24" s="42">
        <v>350</v>
      </c>
      <c r="F24" s="42">
        <f>D24*E24</f>
        <v>1400</v>
      </c>
      <c r="G24" s="40" t="s">
        <v>63</v>
      </c>
    </row>
    <row r="25" spans="1:7" ht="17.25" x14ac:dyDescent="0.35">
      <c r="A25" s="3"/>
      <c r="B25" s="4"/>
      <c r="C25" s="40" t="s">
        <v>41</v>
      </c>
      <c r="D25" s="41">
        <v>5.5</v>
      </c>
      <c r="E25" s="42">
        <v>320</v>
      </c>
      <c r="F25" s="42">
        <f t="shared" ref="F25:F29" si="0">D25*E25</f>
        <v>1760</v>
      </c>
      <c r="G25" s="40" t="s">
        <v>63</v>
      </c>
    </row>
    <row r="26" spans="1:7" ht="17.25" x14ac:dyDescent="0.35">
      <c r="A26" s="3"/>
      <c r="B26" s="4"/>
      <c r="C26" s="40" t="s">
        <v>44</v>
      </c>
      <c r="D26" s="41">
        <v>1</v>
      </c>
      <c r="E26" s="42">
        <v>500</v>
      </c>
      <c r="F26" s="42">
        <f>D26*E26</f>
        <v>500</v>
      </c>
      <c r="G26" s="40" t="s">
        <v>45</v>
      </c>
    </row>
    <row r="27" spans="1:7" ht="17.25" x14ac:dyDescent="0.35">
      <c r="A27" s="3"/>
      <c r="B27" s="4"/>
      <c r="C27" s="40" t="s">
        <v>47</v>
      </c>
      <c r="D27" s="41">
        <v>5.5</v>
      </c>
      <c r="E27" s="42">
        <v>320</v>
      </c>
      <c r="F27" s="42">
        <f t="shared" si="0"/>
        <v>1760</v>
      </c>
      <c r="G27" s="40" t="s">
        <v>113</v>
      </c>
    </row>
    <row r="28" spans="1:7" ht="17.25" x14ac:dyDescent="0.35">
      <c r="A28" s="3"/>
      <c r="B28" s="4"/>
      <c r="C28" s="40" t="s">
        <v>47</v>
      </c>
      <c r="D28" s="41">
        <v>5.5</v>
      </c>
      <c r="E28" s="42">
        <v>320</v>
      </c>
      <c r="F28" s="42">
        <f t="shared" si="0"/>
        <v>1760</v>
      </c>
      <c r="G28" s="40" t="s">
        <v>113</v>
      </c>
    </row>
    <row r="29" spans="1:7" ht="17.25" x14ac:dyDescent="0.35">
      <c r="A29" s="3"/>
      <c r="B29" s="4"/>
      <c r="C29" s="40" t="s">
        <v>47</v>
      </c>
      <c r="D29" s="41">
        <v>5.5</v>
      </c>
      <c r="E29" s="42">
        <v>320</v>
      </c>
      <c r="F29" s="42">
        <f t="shared" si="0"/>
        <v>1760</v>
      </c>
      <c r="G29" s="40" t="s">
        <v>113</v>
      </c>
    </row>
    <row r="30" spans="1:7" ht="17.25" x14ac:dyDescent="0.35">
      <c r="A30" s="3"/>
      <c r="B30" s="4"/>
      <c r="C30" s="40" t="s">
        <v>102</v>
      </c>
      <c r="D30" s="41">
        <v>5</v>
      </c>
      <c r="E30" s="42">
        <v>2100</v>
      </c>
      <c r="F30" s="42">
        <v>2100</v>
      </c>
      <c r="G30" s="40" t="s">
        <v>62</v>
      </c>
    </row>
    <row r="31" spans="1:7" ht="17.25" x14ac:dyDescent="0.35">
      <c r="A31" s="3"/>
      <c r="B31" s="4"/>
      <c r="C31" s="40" t="s">
        <v>56</v>
      </c>
      <c r="D31" s="41">
        <v>3.5</v>
      </c>
      <c r="E31" s="42">
        <v>350</v>
      </c>
      <c r="F31" s="42">
        <f>D31*E31</f>
        <v>1225</v>
      </c>
      <c r="G31" s="40" t="s">
        <v>63</v>
      </c>
    </row>
    <row r="32" spans="1:7" ht="17.25" x14ac:dyDescent="0.35">
      <c r="A32" s="3"/>
      <c r="B32" s="4"/>
      <c r="C32" s="70" t="s">
        <v>103</v>
      </c>
      <c r="D32" s="70">
        <v>2</v>
      </c>
      <c r="E32" s="42">
        <v>350</v>
      </c>
      <c r="F32" s="42">
        <f>D32*E32</f>
        <v>700</v>
      </c>
      <c r="G32" s="71"/>
    </row>
    <row r="33" spans="1:9" ht="17.25" x14ac:dyDescent="0.35">
      <c r="A33" s="3"/>
      <c r="B33" s="4"/>
      <c r="C33" s="40"/>
      <c r="D33" s="41"/>
      <c r="E33" s="43" t="s">
        <v>34</v>
      </c>
      <c r="F33" s="43">
        <f>SUM(F23:F32)</f>
        <v>13565</v>
      </c>
      <c r="G33" s="40"/>
    </row>
    <row r="34" spans="1:9" ht="17.25" x14ac:dyDescent="0.35">
      <c r="C34" s="38" t="s">
        <v>64</v>
      </c>
      <c r="D34" s="38" t="s">
        <v>35</v>
      </c>
      <c r="E34" s="48"/>
      <c r="F34" s="49" t="s">
        <v>59</v>
      </c>
      <c r="G34" s="38" t="s">
        <v>35</v>
      </c>
    </row>
    <row r="35" spans="1:9" ht="17.25" x14ac:dyDescent="0.35">
      <c r="C35" s="40" t="s">
        <v>38</v>
      </c>
      <c r="D35" s="40"/>
      <c r="E35" s="42"/>
      <c r="F35" s="42">
        <v>425</v>
      </c>
      <c r="G35" s="40"/>
    </row>
    <row r="36" spans="1:9" ht="17.25" x14ac:dyDescent="0.35">
      <c r="C36" s="40" t="s">
        <v>42</v>
      </c>
      <c r="D36" s="40" t="s">
        <v>115</v>
      </c>
      <c r="E36" s="42"/>
      <c r="F36" s="42">
        <v>1600</v>
      </c>
      <c r="G36" s="40" t="s">
        <v>43</v>
      </c>
    </row>
    <row r="37" spans="1:9" ht="17.25" x14ac:dyDescent="0.35">
      <c r="C37" s="40" t="s">
        <v>46</v>
      </c>
      <c r="D37" s="40" t="s">
        <v>60</v>
      </c>
      <c r="E37" s="42"/>
      <c r="F37" s="42">
        <v>200</v>
      </c>
      <c r="G37" s="40"/>
    </row>
    <row r="38" spans="1:9" ht="17.25" x14ac:dyDescent="0.35">
      <c r="C38" s="40" t="s">
        <v>48</v>
      </c>
      <c r="D38" s="40"/>
      <c r="E38" s="42"/>
      <c r="F38" s="42">
        <v>200</v>
      </c>
      <c r="G38" s="40" t="s">
        <v>49</v>
      </c>
    </row>
    <row r="39" spans="1:9" ht="17.25" x14ac:dyDescent="0.35">
      <c r="C39" s="40" t="s">
        <v>50</v>
      </c>
      <c r="D39" s="40" t="s">
        <v>120</v>
      </c>
      <c r="E39" s="42"/>
      <c r="F39" s="42">
        <f>95*3*3.5</f>
        <v>997.5</v>
      </c>
      <c r="G39" s="40" t="s">
        <v>114</v>
      </c>
    </row>
    <row r="40" spans="1:9" ht="17.25" x14ac:dyDescent="0.35">
      <c r="C40" s="40" t="s">
        <v>52</v>
      </c>
      <c r="D40" s="40" t="s">
        <v>119</v>
      </c>
      <c r="E40" s="42"/>
      <c r="F40" s="42">
        <f>171*2*2</f>
        <v>684</v>
      </c>
      <c r="G40" s="40" t="s">
        <v>114</v>
      </c>
      <c r="I40" s="56">
        <f>SUM(F38:F40)</f>
        <v>1881.5</v>
      </c>
    </row>
    <row r="41" spans="1:9" ht="17.25" x14ac:dyDescent="0.35">
      <c r="C41" s="40" t="s">
        <v>73</v>
      </c>
      <c r="D41" s="40"/>
      <c r="E41" s="42"/>
      <c r="F41" s="42">
        <v>2000</v>
      </c>
      <c r="G41" s="40"/>
    </row>
    <row r="42" spans="1:9" ht="17.25" x14ac:dyDescent="0.35">
      <c r="C42" s="40" t="s">
        <v>55</v>
      </c>
      <c r="D42" s="40"/>
      <c r="E42" s="42"/>
      <c r="F42" s="44">
        <v>500</v>
      </c>
      <c r="G42" s="40"/>
    </row>
    <row r="43" spans="1:9" ht="17.25" x14ac:dyDescent="0.35">
      <c r="C43" s="40" t="s">
        <v>57</v>
      </c>
      <c r="D43" s="40"/>
      <c r="E43" s="42"/>
      <c r="F43" s="42">
        <v>450</v>
      </c>
      <c r="G43" s="40"/>
    </row>
    <row r="44" spans="1:9" ht="17.25" x14ac:dyDescent="0.35">
      <c r="C44" s="45" t="s">
        <v>34</v>
      </c>
      <c r="D44" s="40"/>
      <c r="E44" s="42"/>
      <c r="F44" s="43">
        <f>SUM(F35:F43)</f>
        <v>7056.5</v>
      </c>
      <c r="G44" s="40"/>
    </row>
    <row r="45" spans="1:9" ht="17.25" x14ac:dyDescent="0.35">
      <c r="C45" s="46" t="s">
        <v>58</v>
      </c>
      <c r="D45" s="47">
        <f>F33+F44</f>
        <v>20621.5</v>
      </c>
      <c r="E45" s="50"/>
      <c r="F45" s="51"/>
      <c r="G45" s="5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5"/>
  <sheetViews>
    <sheetView topLeftCell="A48" zoomScale="85" zoomScaleNormal="85" workbookViewId="0">
      <selection activeCell="D55" sqref="D55"/>
    </sheetView>
  </sheetViews>
  <sheetFormatPr defaultColWidth="9.140625" defaultRowHeight="15" x14ac:dyDescent="0.25"/>
  <cols>
    <col min="1" max="1" width="15.85546875" style="89" customWidth="1"/>
    <col min="2" max="2" width="18.7109375" style="93" bestFit="1" customWidth="1"/>
    <col min="3" max="3" width="12.85546875" style="74" customWidth="1"/>
    <col min="4" max="4" width="12" style="75" customWidth="1"/>
    <col min="5" max="5" width="102.42578125" style="55" customWidth="1"/>
    <col min="6" max="6" width="10.85546875" style="55" customWidth="1"/>
    <col min="7" max="8" width="9.140625" style="55"/>
    <col min="9" max="9" width="10.140625" style="55" bestFit="1" customWidth="1"/>
    <col min="10" max="16384" width="9.140625" style="55"/>
  </cols>
  <sheetData>
    <row r="1" spans="1:6" x14ac:dyDescent="0.25">
      <c r="A1" s="72"/>
      <c r="B1" s="73"/>
    </row>
    <row r="2" spans="1:6" s="27" customFormat="1" ht="26.25" x14ac:dyDescent="0.4">
      <c r="B2" s="76" t="s">
        <v>121</v>
      </c>
      <c r="C2" s="77"/>
      <c r="D2" s="78"/>
      <c r="E2" s="79"/>
    </row>
    <row r="3" spans="1:6" s="27" customFormat="1" x14ac:dyDescent="0.25">
      <c r="B3" s="80"/>
      <c r="C3" s="81"/>
      <c r="D3" s="82"/>
    </row>
    <row r="4" spans="1:6" s="27" customFormat="1" x14ac:dyDescent="0.25">
      <c r="B4" s="83" t="s">
        <v>34</v>
      </c>
      <c r="C4" s="84">
        <f>SUM(C6:C272)</f>
        <v>21550</v>
      </c>
      <c r="D4" s="84">
        <f>SUM(D6:D228)</f>
        <v>22121.5</v>
      </c>
    </row>
    <row r="5" spans="1:6" s="27" customFormat="1" ht="15.75" x14ac:dyDescent="0.25">
      <c r="B5" s="85" t="s">
        <v>122</v>
      </c>
      <c r="C5" s="86" t="s">
        <v>123</v>
      </c>
      <c r="D5" s="87" t="s">
        <v>124</v>
      </c>
      <c r="E5" s="88" t="s">
        <v>125</v>
      </c>
      <c r="F5" s="83" t="s">
        <v>126</v>
      </c>
    </row>
    <row r="6" spans="1:6" x14ac:dyDescent="0.25">
      <c r="A6" s="89" t="s">
        <v>127</v>
      </c>
      <c r="B6" s="90">
        <v>42663</v>
      </c>
    </row>
    <row r="7" spans="1:6" x14ac:dyDescent="0.25">
      <c r="A7" s="89" t="s">
        <v>128</v>
      </c>
      <c r="B7" s="91">
        <v>42664</v>
      </c>
    </row>
    <row r="8" spans="1:6" x14ac:dyDescent="0.25">
      <c r="A8" s="89" t="s">
        <v>129</v>
      </c>
      <c r="B8" s="91">
        <v>42665</v>
      </c>
    </row>
    <row r="9" spans="1:6" x14ac:dyDescent="0.25">
      <c r="A9" s="89" t="s">
        <v>130</v>
      </c>
      <c r="B9" s="91">
        <v>42666</v>
      </c>
    </row>
    <row r="10" spans="1:6" x14ac:dyDescent="0.25">
      <c r="A10" s="89" t="s">
        <v>131</v>
      </c>
      <c r="B10" s="91">
        <v>42667</v>
      </c>
    </row>
    <row r="11" spans="1:6" x14ac:dyDescent="0.25">
      <c r="A11" s="89" t="s">
        <v>132</v>
      </c>
      <c r="B11" s="91">
        <v>42668</v>
      </c>
    </row>
    <row r="12" spans="1:6" x14ac:dyDescent="0.25">
      <c r="A12" s="89" t="s">
        <v>133</v>
      </c>
      <c r="B12" s="91">
        <v>42669</v>
      </c>
    </row>
    <row r="13" spans="1:6" x14ac:dyDescent="0.25">
      <c r="A13" s="89" t="s">
        <v>127</v>
      </c>
      <c r="B13" s="91">
        <v>42670</v>
      </c>
    </row>
    <row r="14" spans="1:6" x14ac:dyDescent="0.25">
      <c r="A14" s="89" t="s">
        <v>128</v>
      </c>
      <c r="B14" s="91">
        <v>42671</v>
      </c>
    </row>
    <row r="15" spans="1:6" x14ac:dyDescent="0.25">
      <c r="A15" s="89" t="s">
        <v>129</v>
      </c>
      <c r="B15" s="91">
        <v>42672</v>
      </c>
    </row>
    <row r="16" spans="1:6" x14ac:dyDescent="0.25">
      <c r="A16" s="89" t="s">
        <v>130</v>
      </c>
      <c r="B16" s="91">
        <v>42673</v>
      </c>
    </row>
    <row r="17" spans="1:2" x14ac:dyDescent="0.25">
      <c r="A17" s="89" t="s">
        <v>131</v>
      </c>
      <c r="B17" s="91">
        <v>42674</v>
      </c>
    </row>
    <row r="18" spans="1:2" x14ac:dyDescent="0.25">
      <c r="A18" s="89" t="s">
        <v>132</v>
      </c>
      <c r="B18" s="91">
        <v>42675</v>
      </c>
    </row>
    <row r="19" spans="1:2" x14ac:dyDescent="0.25">
      <c r="A19" s="89" t="s">
        <v>133</v>
      </c>
      <c r="B19" s="91">
        <v>42676</v>
      </c>
    </row>
    <row r="20" spans="1:2" x14ac:dyDescent="0.25">
      <c r="A20" s="89" t="s">
        <v>127</v>
      </c>
      <c r="B20" s="91">
        <v>42677</v>
      </c>
    </row>
    <row r="21" spans="1:2" x14ac:dyDescent="0.25">
      <c r="A21" s="89" t="s">
        <v>128</v>
      </c>
      <c r="B21" s="91">
        <v>42678</v>
      </c>
    </row>
    <row r="22" spans="1:2" x14ac:dyDescent="0.25">
      <c r="A22" s="89" t="s">
        <v>129</v>
      </c>
      <c r="B22" s="91">
        <v>42679</v>
      </c>
    </row>
    <row r="23" spans="1:2" x14ac:dyDescent="0.25">
      <c r="A23" s="89" t="s">
        <v>130</v>
      </c>
      <c r="B23" s="91">
        <v>42680</v>
      </c>
    </row>
    <row r="24" spans="1:2" x14ac:dyDescent="0.25">
      <c r="A24" s="89" t="s">
        <v>131</v>
      </c>
      <c r="B24" s="91">
        <v>42681</v>
      </c>
    </row>
    <row r="25" spans="1:2" x14ac:dyDescent="0.25">
      <c r="A25" s="89" t="s">
        <v>132</v>
      </c>
      <c r="B25" s="91">
        <v>42682</v>
      </c>
    </row>
    <row r="26" spans="1:2" x14ac:dyDescent="0.25">
      <c r="A26" s="89" t="s">
        <v>133</v>
      </c>
      <c r="B26" s="91">
        <v>42683</v>
      </c>
    </row>
    <row r="27" spans="1:2" x14ac:dyDescent="0.25">
      <c r="A27" s="89" t="s">
        <v>127</v>
      </c>
      <c r="B27" s="91">
        <v>42684</v>
      </c>
    </row>
    <row r="28" spans="1:2" x14ac:dyDescent="0.25">
      <c r="A28" s="89" t="s">
        <v>128</v>
      </c>
      <c r="B28" s="91">
        <v>42685</v>
      </c>
    </row>
    <row r="29" spans="1:2" x14ac:dyDescent="0.25">
      <c r="A29" s="89" t="s">
        <v>129</v>
      </c>
      <c r="B29" s="91">
        <v>42686</v>
      </c>
    </row>
    <row r="30" spans="1:2" x14ac:dyDescent="0.25">
      <c r="A30" s="89" t="s">
        <v>130</v>
      </c>
      <c r="B30" s="91">
        <v>42687</v>
      </c>
    </row>
    <row r="31" spans="1:2" x14ac:dyDescent="0.25">
      <c r="A31" s="89" t="s">
        <v>131</v>
      </c>
      <c r="B31" s="91">
        <v>42688</v>
      </c>
    </row>
    <row r="32" spans="1:2" x14ac:dyDescent="0.25">
      <c r="A32" s="89" t="s">
        <v>132</v>
      </c>
      <c r="B32" s="91">
        <v>42689</v>
      </c>
    </row>
    <row r="33" spans="1:8" x14ac:dyDescent="0.25">
      <c r="A33" s="89" t="s">
        <v>133</v>
      </c>
      <c r="B33" s="91">
        <v>42690</v>
      </c>
    </row>
    <row r="34" spans="1:8" x14ac:dyDescent="0.25">
      <c r="A34" s="89" t="s">
        <v>127</v>
      </c>
      <c r="B34" s="91">
        <v>42691</v>
      </c>
    </row>
    <row r="35" spans="1:8" x14ac:dyDescent="0.25">
      <c r="A35" s="89" t="s">
        <v>128</v>
      </c>
      <c r="B35" s="91">
        <v>42692</v>
      </c>
    </row>
    <row r="36" spans="1:8" x14ac:dyDescent="0.25">
      <c r="A36" s="89" t="s">
        <v>129</v>
      </c>
      <c r="B36" s="91">
        <v>42693</v>
      </c>
      <c r="H36" s="55">
        <v>3000</v>
      </c>
    </row>
    <row r="37" spans="1:8" x14ac:dyDescent="0.25">
      <c r="A37" s="89" t="s">
        <v>130</v>
      </c>
      <c r="B37" s="91">
        <v>42694</v>
      </c>
    </row>
    <row r="38" spans="1:8" x14ac:dyDescent="0.25">
      <c r="A38" s="89" t="s">
        <v>131</v>
      </c>
      <c r="B38" s="91">
        <v>42695</v>
      </c>
      <c r="C38" s="92">
        <v>3000</v>
      </c>
      <c r="E38" s="55" t="s">
        <v>160</v>
      </c>
      <c r="F38" s="56">
        <v>3000</v>
      </c>
    </row>
    <row r="39" spans="1:8" x14ac:dyDescent="0.25">
      <c r="A39" s="89" t="s">
        <v>132</v>
      </c>
      <c r="B39" s="91">
        <v>42696</v>
      </c>
      <c r="F39" s="56">
        <f>F38-D38</f>
        <v>3000</v>
      </c>
    </row>
    <row r="40" spans="1:8" x14ac:dyDescent="0.25">
      <c r="A40" s="89" t="s">
        <v>133</v>
      </c>
      <c r="B40" s="91">
        <v>42697</v>
      </c>
      <c r="F40" s="56">
        <f>F39-D39</f>
        <v>3000</v>
      </c>
    </row>
    <row r="41" spans="1:8" x14ac:dyDescent="0.25">
      <c r="A41" s="89" t="s">
        <v>127</v>
      </c>
      <c r="B41" s="91">
        <v>42698</v>
      </c>
      <c r="F41" s="56">
        <f t="shared" ref="F41:F104" si="0">F40-D40</f>
        <v>3000</v>
      </c>
    </row>
    <row r="42" spans="1:8" x14ac:dyDescent="0.25">
      <c r="A42" s="89" t="s">
        <v>128</v>
      </c>
      <c r="B42" s="91">
        <v>42699</v>
      </c>
      <c r="F42" s="56">
        <f t="shared" si="0"/>
        <v>3000</v>
      </c>
    </row>
    <row r="43" spans="1:8" x14ac:dyDescent="0.25">
      <c r="A43" s="89" t="s">
        <v>129</v>
      </c>
      <c r="B43" s="91">
        <v>42700</v>
      </c>
      <c r="F43" s="56">
        <f t="shared" si="0"/>
        <v>3000</v>
      </c>
    </row>
    <row r="44" spans="1:8" x14ac:dyDescent="0.25">
      <c r="A44" s="89" t="s">
        <v>130</v>
      </c>
      <c r="B44" s="91">
        <v>42701</v>
      </c>
      <c r="F44" s="56">
        <f t="shared" si="0"/>
        <v>3000</v>
      </c>
    </row>
    <row r="45" spans="1:8" x14ac:dyDescent="0.25">
      <c r="A45" s="89" t="s">
        <v>131</v>
      </c>
      <c r="B45" s="91">
        <v>42702</v>
      </c>
      <c r="C45" s="74">
        <v>1000</v>
      </c>
      <c r="E45" s="55" t="s">
        <v>162</v>
      </c>
      <c r="F45" s="56">
        <v>4500</v>
      </c>
    </row>
    <row r="46" spans="1:8" x14ac:dyDescent="0.25">
      <c r="A46" s="89" t="s">
        <v>132</v>
      </c>
      <c r="B46" s="91">
        <v>42703</v>
      </c>
      <c r="F46" s="56">
        <f t="shared" si="0"/>
        <v>4500</v>
      </c>
    </row>
    <row r="47" spans="1:8" x14ac:dyDescent="0.25">
      <c r="A47" s="89" t="s">
        <v>133</v>
      </c>
      <c r="B47" s="91">
        <v>42704</v>
      </c>
      <c r="F47" s="56">
        <f t="shared" si="0"/>
        <v>4500</v>
      </c>
    </row>
    <row r="48" spans="1:8" x14ac:dyDescent="0.25">
      <c r="A48" s="89" t="s">
        <v>127</v>
      </c>
      <c r="B48" s="91">
        <v>42705</v>
      </c>
      <c r="F48" s="56">
        <f t="shared" si="0"/>
        <v>4500</v>
      </c>
    </row>
    <row r="49" spans="1:6" x14ac:dyDescent="0.25">
      <c r="A49" s="89" t="s">
        <v>128</v>
      </c>
      <c r="B49" s="91">
        <v>42706</v>
      </c>
      <c r="D49" s="75">
        <v>1000</v>
      </c>
      <c r="E49" s="55" t="s">
        <v>134</v>
      </c>
      <c r="F49" s="56">
        <f t="shared" si="0"/>
        <v>4500</v>
      </c>
    </row>
    <row r="50" spans="1:6" x14ac:dyDescent="0.25">
      <c r="A50" s="89" t="s">
        <v>129</v>
      </c>
      <c r="B50" s="91">
        <v>42707</v>
      </c>
      <c r="F50" s="56">
        <f t="shared" si="0"/>
        <v>3500</v>
      </c>
    </row>
    <row r="51" spans="1:6" x14ac:dyDescent="0.25">
      <c r="A51" s="89" t="s">
        <v>130</v>
      </c>
      <c r="B51" s="91">
        <v>42708</v>
      </c>
      <c r="F51" s="56">
        <f t="shared" si="0"/>
        <v>3500</v>
      </c>
    </row>
    <row r="52" spans="1:6" x14ac:dyDescent="0.25">
      <c r="A52" s="89" t="s">
        <v>131</v>
      </c>
      <c r="B52" s="91">
        <v>42709</v>
      </c>
      <c r="D52" s="75">
        <v>300</v>
      </c>
      <c r="E52" s="55" t="s">
        <v>135</v>
      </c>
      <c r="F52" s="56">
        <f t="shared" si="0"/>
        <v>3500</v>
      </c>
    </row>
    <row r="53" spans="1:6" x14ac:dyDescent="0.25">
      <c r="A53" s="89" t="s">
        <v>132</v>
      </c>
      <c r="B53" s="91">
        <v>42710</v>
      </c>
      <c r="F53" s="56">
        <f t="shared" si="0"/>
        <v>3200</v>
      </c>
    </row>
    <row r="54" spans="1:6" x14ac:dyDescent="0.25">
      <c r="A54" s="89" t="s">
        <v>133</v>
      </c>
      <c r="B54" s="91">
        <v>42711</v>
      </c>
      <c r="F54" s="56">
        <f t="shared" si="0"/>
        <v>3200</v>
      </c>
    </row>
    <row r="55" spans="1:6" x14ac:dyDescent="0.25">
      <c r="A55" s="89" t="s">
        <v>127</v>
      </c>
      <c r="B55" s="91">
        <v>42712</v>
      </c>
      <c r="F55" s="56">
        <f t="shared" si="0"/>
        <v>3200</v>
      </c>
    </row>
    <row r="56" spans="1:6" x14ac:dyDescent="0.25">
      <c r="A56" s="89" t="s">
        <v>128</v>
      </c>
      <c r="B56" s="91">
        <v>42713</v>
      </c>
      <c r="D56" s="75">
        <v>1600</v>
      </c>
      <c r="E56" s="55" t="s">
        <v>136</v>
      </c>
      <c r="F56" s="56">
        <f t="shared" si="0"/>
        <v>3200</v>
      </c>
    </row>
    <row r="57" spans="1:6" x14ac:dyDescent="0.25">
      <c r="A57" s="89" t="s">
        <v>129</v>
      </c>
      <c r="B57" s="91">
        <v>42714</v>
      </c>
      <c r="F57" s="56">
        <f t="shared" si="0"/>
        <v>1600</v>
      </c>
    </row>
    <row r="58" spans="1:6" x14ac:dyDescent="0.25">
      <c r="A58" s="89" t="s">
        <v>130</v>
      </c>
      <c r="B58" s="91">
        <v>42715</v>
      </c>
      <c r="F58" s="56">
        <f t="shared" si="0"/>
        <v>1600</v>
      </c>
    </row>
    <row r="59" spans="1:6" x14ac:dyDescent="0.25">
      <c r="A59" s="89" t="s">
        <v>131</v>
      </c>
      <c r="B59" s="91">
        <v>42716</v>
      </c>
      <c r="D59" s="75">
        <v>1500</v>
      </c>
      <c r="E59" s="55" t="s">
        <v>161</v>
      </c>
      <c r="F59" s="56">
        <f t="shared" si="0"/>
        <v>1600</v>
      </c>
    </row>
    <row r="60" spans="1:6" x14ac:dyDescent="0.25">
      <c r="A60" s="89" t="s">
        <v>132</v>
      </c>
      <c r="B60" s="91">
        <v>42717</v>
      </c>
      <c r="F60" s="56">
        <f t="shared" si="0"/>
        <v>100</v>
      </c>
    </row>
    <row r="61" spans="1:6" x14ac:dyDescent="0.25">
      <c r="A61" s="89" t="s">
        <v>133</v>
      </c>
      <c r="B61" s="91">
        <v>42718</v>
      </c>
      <c r="F61" s="56">
        <f t="shared" si="0"/>
        <v>100</v>
      </c>
    </row>
    <row r="62" spans="1:6" x14ac:dyDescent="0.25">
      <c r="A62" s="89" t="s">
        <v>127</v>
      </c>
      <c r="B62" s="91">
        <v>42719</v>
      </c>
      <c r="F62" s="56">
        <f t="shared" si="0"/>
        <v>100</v>
      </c>
    </row>
    <row r="63" spans="1:6" x14ac:dyDescent="0.25">
      <c r="A63" s="89" t="s">
        <v>128</v>
      </c>
      <c r="B63" s="91">
        <v>42720</v>
      </c>
      <c r="F63" s="56">
        <f t="shared" si="0"/>
        <v>100</v>
      </c>
    </row>
    <row r="64" spans="1:6" x14ac:dyDescent="0.25">
      <c r="A64" s="89" t="s">
        <v>129</v>
      </c>
      <c r="B64" s="91">
        <v>42721</v>
      </c>
      <c r="C64" s="74">
        <v>800</v>
      </c>
      <c r="E64" s="55" t="s">
        <v>137</v>
      </c>
      <c r="F64" s="56">
        <f>F63-D63</f>
        <v>100</v>
      </c>
    </row>
    <row r="65" spans="1:9" x14ac:dyDescent="0.25">
      <c r="A65" s="89" t="s">
        <v>130</v>
      </c>
      <c r="B65" s="91">
        <v>42722</v>
      </c>
      <c r="C65" s="74">
        <v>1750</v>
      </c>
      <c r="E65" s="55" t="s">
        <v>138</v>
      </c>
      <c r="F65" s="56">
        <f t="shared" si="0"/>
        <v>100</v>
      </c>
      <c r="I65" s="56"/>
    </row>
    <row r="66" spans="1:9" x14ac:dyDescent="0.25">
      <c r="A66" s="89" t="s">
        <v>131</v>
      </c>
      <c r="B66" s="91">
        <v>42723</v>
      </c>
      <c r="C66" s="92">
        <v>13500</v>
      </c>
      <c r="E66" s="55" t="s">
        <v>139</v>
      </c>
      <c r="F66" s="56">
        <f>F65-D65+(C66+C65+C64)</f>
        <v>16150</v>
      </c>
    </row>
    <row r="67" spans="1:9" x14ac:dyDescent="0.25">
      <c r="A67" s="89" t="s">
        <v>132</v>
      </c>
      <c r="B67" s="91">
        <v>42724</v>
      </c>
      <c r="D67" s="75">
        <v>1000</v>
      </c>
      <c r="E67" s="55" t="s">
        <v>140</v>
      </c>
      <c r="F67" s="56">
        <f t="shared" si="0"/>
        <v>16150</v>
      </c>
    </row>
    <row r="68" spans="1:9" x14ac:dyDescent="0.25">
      <c r="A68" s="89" t="s">
        <v>133</v>
      </c>
      <c r="B68" s="91">
        <v>42725</v>
      </c>
      <c r="D68" s="75">
        <v>1881.5</v>
      </c>
      <c r="E68" s="55" t="s">
        <v>141</v>
      </c>
      <c r="F68" s="56">
        <f t="shared" si="0"/>
        <v>15150</v>
      </c>
    </row>
    <row r="69" spans="1:9" x14ac:dyDescent="0.25">
      <c r="A69" s="89" t="s">
        <v>127</v>
      </c>
      <c r="B69" s="91">
        <v>42726</v>
      </c>
      <c r="F69" s="56">
        <f t="shared" si="0"/>
        <v>13268.5</v>
      </c>
    </row>
    <row r="70" spans="1:9" x14ac:dyDescent="0.25">
      <c r="A70" s="89" t="s">
        <v>128</v>
      </c>
      <c r="B70" s="91">
        <v>42727</v>
      </c>
      <c r="F70" s="56">
        <f t="shared" si="0"/>
        <v>13268.5</v>
      </c>
    </row>
    <row r="71" spans="1:9" x14ac:dyDescent="0.25">
      <c r="A71" s="89" t="s">
        <v>129</v>
      </c>
      <c r="B71" s="91">
        <v>42728</v>
      </c>
      <c r="F71" s="56">
        <f t="shared" si="0"/>
        <v>13268.5</v>
      </c>
    </row>
    <row r="72" spans="1:9" x14ac:dyDescent="0.25">
      <c r="A72" s="89" t="s">
        <v>130</v>
      </c>
      <c r="B72" s="91">
        <v>42729</v>
      </c>
      <c r="F72" s="56">
        <f t="shared" si="0"/>
        <v>13268.5</v>
      </c>
    </row>
    <row r="73" spans="1:9" x14ac:dyDescent="0.25">
      <c r="A73" s="89" t="s">
        <v>131</v>
      </c>
      <c r="B73" s="91">
        <v>42730</v>
      </c>
      <c r="D73" s="75">
        <v>450</v>
      </c>
      <c r="E73" s="55" t="s">
        <v>142</v>
      </c>
      <c r="F73" s="56">
        <f t="shared" si="0"/>
        <v>13268.5</v>
      </c>
    </row>
    <row r="74" spans="1:9" x14ac:dyDescent="0.25">
      <c r="A74" s="89" t="s">
        <v>132</v>
      </c>
      <c r="B74" s="91">
        <v>42731</v>
      </c>
      <c r="F74" s="56">
        <f t="shared" si="0"/>
        <v>12818.5</v>
      </c>
    </row>
    <row r="75" spans="1:9" x14ac:dyDescent="0.25">
      <c r="A75" s="89" t="s">
        <v>133</v>
      </c>
      <c r="B75" s="91">
        <v>42732</v>
      </c>
      <c r="F75" s="56">
        <f t="shared" si="0"/>
        <v>12818.5</v>
      </c>
    </row>
    <row r="76" spans="1:9" x14ac:dyDescent="0.25">
      <c r="A76" s="89" t="s">
        <v>127</v>
      </c>
      <c r="B76" s="91">
        <v>42733</v>
      </c>
      <c r="F76" s="56">
        <f t="shared" si="0"/>
        <v>12818.5</v>
      </c>
    </row>
    <row r="77" spans="1:9" x14ac:dyDescent="0.25">
      <c r="A77" s="89" t="s">
        <v>128</v>
      </c>
      <c r="B77" s="91">
        <v>42734</v>
      </c>
      <c r="F77" s="56">
        <f t="shared" si="0"/>
        <v>12818.5</v>
      </c>
    </row>
    <row r="78" spans="1:9" x14ac:dyDescent="0.25">
      <c r="A78" s="89" t="s">
        <v>129</v>
      </c>
      <c r="B78" s="91">
        <v>42735</v>
      </c>
      <c r="F78" s="56">
        <f t="shared" si="0"/>
        <v>12818.5</v>
      </c>
    </row>
    <row r="79" spans="1:9" x14ac:dyDescent="0.25">
      <c r="A79" s="89" t="s">
        <v>130</v>
      </c>
      <c r="B79" s="91">
        <v>42736</v>
      </c>
      <c r="F79" s="56">
        <f t="shared" si="0"/>
        <v>12818.5</v>
      </c>
    </row>
    <row r="80" spans="1:9" x14ac:dyDescent="0.25">
      <c r="A80" s="89" t="s">
        <v>131</v>
      </c>
      <c r="B80" s="91">
        <v>42737</v>
      </c>
      <c r="D80" s="75">
        <v>425</v>
      </c>
      <c r="E80" s="55" t="s">
        <v>143</v>
      </c>
      <c r="F80" s="56">
        <f t="shared" si="0"/>
        <v>12818.5</v>
      </c>
    </row>
    <row r="81" spans="1:6" x14ac:dyDescent="0.25">
      <c r="A81" s="89" t="s">
        <v>132</v>
      </c>
      <c r="B81" s="91">
        <v>42738</v>
      </c>
      <c r="D81" s="75">
        <v>200</v>
      </c>
      <c r="E81" s="55" t="s">
        <v>144</v>
      </c>
      <c r="F81" s="56">
        <f t="shared" si="0"/>
        <v>12393.5</v>
      </c>
    </row>
    <row r="82" spans="1:6" x14ac:dyDescent="0.25">
      <c r="A82" s="89" t="s">
        <v>133</v>
      </c>
      <c r="B82" s="91">
        <v>42739</v>
      </c>
      <c r="F82" s="56">
        <f t="shared" si="0"/>
        <v>12193.5</v>
      </c>
    </row>
    <row r="83" spans="1:6" x14ac:dyDescent="0.25">
      <c r="A83" s="89" t="s">
        <v>127</v>
      </c>
      <c r="B83" s="91">
        <v>42740</v>
      </c>
      <c r="F83" s="56">
        <f t="shared" si="0"/>
        <v>12193.5</v>
      </c>
    </row>
    <row r="84" spans="1:6" x14ac:dyDescent="0.25">
      <c r="A84" s="89" t="s">
        <v>128</v>
      </c>
      <c r="B84" s="91">
        <v>42741</v>
      </c>
      <c r="F84" s="56">
        <f t="shared" si="0"/>
        <v>12193.5</v>
      </c>
    </row>
    <row r="85" spans="1:6" x14ac:dyDescent="0.25">
      <c r="A85" s="89" t="s">
        <v>129</v>
      </c>
      <c r="B85" s="91">
        <v>42742</v>
      </c>
      <c r="D85" s="75">
        <v>1050</v>
      </c>
      <c r="E85" s="55" t="s">
        <v>145</v>
      </c>
      <c r="F85" s="56">
        <f t="shared" si="0"/>
        <v>12193.5</v>
      </c>
    </row>
    <row r="86" spans="1:6" x14ac:dyDescent="0.25">
      <c r="A86" s="89" t="s">
        <v>130</v>
      </c>
      <c r="B86" s="91">
        <v>42743</v>
      </c>
      <c r="F86" s="56">
        <f t="shared" si="0"/>
        <v>11143.5</v>
      </c>
    </row>
    <row r="87" spans="1:6" x14ac:dyDescent="0.25">
      <c r="A87" s="89" t="s">
        <v>131</v>
      </c>
      <c r="B87" s="91">
        <v>42744</v>
      </c>
      <c r="D87" s="75">
        <v>1630</v>
      </c>
      <c r="E87" s="55" t="s">
        <v>146</v>
      </c>
      <c r="F87" s="56">
        <f t="shared" si="0"/>
        <v>11143.5</v>
      </c>
    </row>
    <row r="88" spans="1:6" x14ac:dyDescent="0.25">
      <c r="A88" s="89" t="s">
        <v>132</v>
      </c>
      <c r="B88" s="91">
        <v>42745</v>
      </c>
      <c r="D88" s="75">
        <v>650</v>
      </c>
      <c r="E88" s="55" t="s">
        <v>147</v>
      </c>
      <c r="F88" s="56">
        <f t="shared" si="0"/>
        <v>9513.5</v>
      </c>
    </row>
    <row r="89" spans="1:6" x14ac:dyDescent="0.25">
      <c r="A89" s="89" t="s">
        <v>133</v>
      </c>
      <c r="B89" s="91">
        <v>42746</v>
      </c>
      <c r="F89" s="56">
        <f t="shared" si="0"/>
        <v>8863.5</v>
      </c>
    </row>
    <row r="90" spans="1:6" x14ac:dyDescent="0.25">
      <c r="A90" s="89" t="s">
        <v>127</v>
      </c>
      <c r="B90" s="91">
        <v>42747</v>
      </c>
      <c r="F90" s="56">
        <f t="shared" si="0"/>
        <v>8863.5</v>
      </c>
    </row>
    <row r="91" spans="1:6" x14ac:dyDescent="0.25">
      <c r="A91" s="89" t="s">
        <v>128</v>
      </c>
      <c r="B91" s="91">
        <v>42748</v>
      </c>
      <c r="F91" s="56">
        <f t="shared" si="0"/>
        <v>8863.5</v>
      </c>
    </row>
    <row r="92" spans="1:6" x14ac:dyDescent="0.25">
      <c r="A92" s="89" t="s">
        <v>129</v>
      </c>
      <c r="B92" s="91">
        <v>42749</v>
      </c>
      <c r="F92" s="56">
        <f t="shared" si="0"/>
        <v>8863.5</v>
      </c>
    </row>
    <row r="93" spans="1:6" x14ac:dyDescent="0.25">
      <c r="A93" s="89" t="s">
        <v>130</v>
      </c>
      <c r="B93" s="91">
        <v>42750</v>
      </c>
      <c r="F93" s="56">
        <f t="shared" si="0"/>
        <v>8863.5</v>
      </c>
    </row>
    <row r="94" spans="1:6" x14ac:dyDescent="0.25">
      <c r="A94" s="89" t="s">
        <v>131</v>
      </c>
      <c r="B94" s="91">
        <v>42751</v>
      </c>
      <c r="D94" s="75">
        <v>1630</v>
      </c>
      <c r="E94" s="55" t="s">
        <v>148</v>
      </c>
      <c r="F94" s="56">
        <f t="shared" si="0"/>
        <v>8863.5</v>
      </c>
    </row>
    <row r="95" spans="1:6" x14ac:dyDescent="0.25">
      <c r="A95" s="89" t="s">
        <v>132</v>
      </c>
      <c r="B95" s="91">
        <v>42752</v>
      </c>
      <c r="F95" s="56">
        <f t="shared" si="0"/>
        <v>7233.5</v>
      </c>
    </row>
    <row r="96" spans="1:6" x14ac:dyDescent="0.25">
      <c r="A96" s="89" t="s">
        <v>133</v>
      </c>
      <c r="B96" s="91">
        <v>42753</v>
      </c>
      <c r="F96" s="56">
        <f t="shared" si="0"/>
        <v>7233.5</v>
      </c>
    </row>
    <row r="97" spans="1:6" x14ac:dyDescent="0.25">
      <c r="A97" s="89" t="s">
        <v>127</v>
      </c>
      <c r="B97" s="91">
        <v>42754</v>
      </c>
      <c r="F97" s="56">
        <f t="shared" si="0"/>
        <v>7233.5</v>
      </c>
    </row>
    <row r="98" spans="1:6" x14ac:dyDescent="0.25">
      <c r="A98" s="89" t="s">
        <v>128</v>
      </c>
      <c r="B98" s="91">
        <v>42755</v>
      </c>
      <c r="D98" s="75">
        <v>350</v>
      </c>
      <c r="E98" s="55" t="s">
        <v>149</v>
      </c>
      <c r="F98" s="56">
        <f t="shared" si="0"/>
        <v>7233.5</v>
      </c>
    </row>
    <row r="99" spans="1:6" x14ac:dyDescent="0.25">
      <c r="A99" s="89" t="s">
        <v>129</v>
      </c>
      <c r="B99" s="91">
        <v>42756</v>
      </c>
      <c r="D99" s="75">
        <v>500</v>
      </c>
      <c r="E99" s="55" t="s">
        <v>150</v>
      </c>
      <c r="F99" s="56">
        <f t="shared" si="0"/>
        <v>6883.5</v>
      </c>
    </row>
    <row r="100" spans="1:6" x14ac:dyDescent="0.25">
      <c r="A100" s="89" t="s">
        <v>130</v>
      </c>
      <c r="B100" s="91">
        <v>42757</v>
      </c>
      <c r="D100" s="75">
        <v>300</v>
      </c>
      <c r="E100" s="55" t="s">
        <v>135</v>
      </c>
      <c r="F100" s="56">
        <f t="shared" si="0"/>
        <v>6383.5</v>
      </c>
    </row>
    <row r="101" spans="1:6" x14ac:dyDescent="0.25">
      <c r="A101" s="89" t="s">
        <v>131</v>
      </c>
      <c r="B101" s="91">
        <v>42758</v>
      </c>
      <c r="D101" s="75">
        <v>1630</v>
      </c>
      <c r="E101" s="55" t="s">
        <v>151</v>
      </c>
      <c r="F101" s="56">
        <f t="shared" si="0"/>
        <v>6083.5</v>
      </c>
    </row>
    <row r="102" spans="1:6" x14ac:dyDescent="0.25">
      <c r="A102" s="89" t="s">
        <v>132</v>
      </c>
      <c r="B102" s="91">
        <v>42759</v>
      </c>
      <c r="F102" s="56">
        <f t="shared" si="0"/>
        <v>4453.5</v>
      </c>
    </row>
    <row r="103" spans="1:6" x14ac:dyDescent="0.25">
      <c r="A103" s="89" t="s">
        <v>133</v>
      </c>
      <c r="B103" s="91">
        <v>42760</v>
      </c>
      <c r="F103" s="56">
        <f t="shared" si="0"/>
        <v>4453.5</v>
      </c>
    </row>
    <row r="104" spans="1:6" x14ac:dyDescent="0.25">
      <c r="A104" s="89" t="s">
        <v>127</v>
      </c>
      <c r="B104" s="91">
        <v>42761</v>
      </c>
      <c r="F104" s="56">
        <f t="shared" si="0"/>
        <v>4453.5</v>
      </c>
    </row>
    <row r="105" spans="1:6" x14ac:dyDescent="0.25">
      <c r="A105" s="89" t="s">
        <v>128</v>
      </c>
      <c r="B105" s="91">
        <v>42762</v>
      </c>
      <c r="D105" s="75">
        <v>350</v>
      </c>
      <c r="E105" s="55" t="s">
        <v>149</v>
      </c>
      <c r="F105" s="56">
        <f t="shared" ref="F105:F141" si="1">F104-D104</f>
        <v>4453.5</v>
      </c>
    </row>
    <row r="106" spans="1:6" x14ac:dyDescent="0.25">
      <c r="A106" s="89" t="s">
        <v>129</v>
      </c>
      <c r="B106" s="91">
        <v>42763</v>
      </c>
      <c r="D106" s="75">
        <v>525</v>
      </c>
      <c r="E106" s="55" t="s">
        <v>152</v>
      </c>
      <c r="F106" s="56">
        <f t="shared" si="1"/>
        <v>4103.5</v>
      </c>
    </row>
    <row r="107" spans="1:6" x14ac:dyDescent="0.25">
      <c r="A107" s="89" t="s">
        <v>130</v>
      </c>
      <c r="B107" s="91">
        <v>42764</v>
      </c>
      <c r="F107" s="56">
        <f t="shared" si="1"/>
        <v>3578.5</v>
      </c>
    </row>
    <row r="108" spans="1:6" x14ac:dyDescent="0.25">
      <c r="A108" s="89" t="s">
        <v>131</v>
      </c>
      <c r="B108" s="91">
        <v>42765</v>
      </c>
      <c r="D108" s="75">
        <v>1630</v>
      </c>
      <c r="E108" s="55" t="s">
        <v>153</v>
      </c>
      <c r="F108" s="56">
        <f t="shared" si="1"/>
        <v>3578.5</v>
      </c>
    </row>
    <row r="109" spans="1:6" x14ac:dyDescent="0.25">
      <c r="A109" s="89" t="s">
        <v>132</v>
      </c>
      <c r="B109" s="91">
        <v>42766</v>
      </c>
      <c r="F109" s="56">
        <f t="shared" si="1"/>
        <v>1948.5</v>
      </c>
    </row>
    <row r="110" spans="1:6" x14ac:dyDescent="0.25">
      <c r="A110" s="89" t="s">
        <v>133</v>
      </c>
      <c r="B110" s="91">
        <v>42767</v>
      </c>
      <c r="F110" s="56">
        <f t="shared" si="1"/>
        <v>1948.5</v>
      </c>
    </row>
    <row r="111" spans="1:6" x14ac:dyDescent="0.25">
      <c r="A111" s="89" t="s">
        <v>127</v>
      </c>
      <c r="B111" s="91">
        <v>42768</v>
      </c>
      <c r="F111" s="56">
        <f t="shared" si="1"/>
        <v>1948.5</v>
      </c>
    </row>
    <row r="112" spans="1:6" x14ac:dyDescent="0.25">
      <c r="A112" s="89" t="s">
        <v>128</v>
      </c>
      <c r="B112" s="91">
        <v>42769</v>
      </c>
      <c r="F112" s="56">
        <f t="shared" si="1"/>
        <v>1948.5</v>
      </c>
    </row>
    <row r="113" spans="1:6" x14ac:dyDescent="0.25">
      <c r="A113" s="89" t="s">
        <v>129</v>
      </c>
      <c r="B113" s="91">
        <v>42770</v>
      </c>
      <c r="F113" s="56">
        <f t="shared" si="1"/>
        <v>1948.5</v>
      </c>
    </row>
    <row r="114" spans="1:6" x14ac:dyDescent="0.25">
      <c r="A114" s="89" t="s">
        <v>130</v>
      </c>
      <c r="B114" s="91">
        <v>42771</v>
      </c>
      <c r="F114" s="56">
        <f t="shared" si="1"/>
        <v>1948.5</v>
      </c>
    </row>
    <row r="115" spans="1:6" x14ac:dyDescent="0.25">
      <c r="A115" s="89" t="s">
        <v>131</v>
      </c>
      <c r="B115" s="91">
        <v>42772</v>
      </c>
      <c r="D115" s="75">
        <v>1280</v>
      </c>
      <c r="E115" s="55" t="s">
        <v>154</v>
      </c>
      <c r="F115" s="56">
        <f t="shared" si="1"/>
        <v>1948.5</v>
      </c>
    </row>
    <row r="116" spans="1:6" x14ac:dyDescent="0.25">
      <c r="A116" s="89" t="s">
        <v>132</v>
      </c>
      <c r="B116" s="91">
        <v>42773</v>
      </c>
      <c r="F116" s="56">
        <f t="shared" si="1"/>
        <v>668.5</v>
      </c>
    </row>
    <row r="117" spans="1:6" x14ac:dyDescent="0.25">
      <c r="A117" s="89" t="s">
        <v>133</v>
      </c>
      <c r="B117" s="91">
        <v>42774</v>
      </c>
      <c r="F117" s="56">
        <f t="shared" si="1"/>
        <v>668.5</v>
      </c>
    </row>
    <row r="118" spans="1:6" x14ac:dyDescent="0.25">
      <c r="A118" s="89" t="s">
        <v>127</v>
      </c>
      <c r="B118" s="91">
        <v>42775</v>
      </c>
      <c r="F118" s="56">
        <f t="shared" si="1"/>
        <v>668.5</v>
      </c>
    </row>
    <row r="119" spans="1:6" x14ac:dyDescent="0.25">
      <c r="A119" s="89" t="s">
        <v>128</v>
      </c>
      <c r="B119" s="91">
        <v>42776</v>
      </c>
      <c r="F119" s="56">
        <f t="shared" si="1"/>
        <v>668.5</v>
      </c>
    </row>
    <row r="120" spans="1:6" x14ac:dyDescent="0.25">
      <c r="A120" s="89" t="s">
        <v>129</v>
      </c>
      <c r="B120" s="91">
        <v>42777</v>
      </c>
      <c r="F120" s="56">
        <f t="shared" si="1"/>
        <v>668.5</v>
      </c>
    </row>
    <row r="121" spans="1:6" x14ac:dyDescent="0.25">
      <c r="A121" s="89" t="s">
        <v>130</v>
      </c>
      <c r="B121" s="91">
        <v>42778</v>
      </c>
      <c r="F121" s="56">
        <f t="shared" si="1"/>
        <v>668.5</v>
      </c>
    </row>
    <row r="122" spans="1:6" x14ac:dyDescent="0.25">
      <c r="A122" s="89" t="s">
        <v>131</v>
      </c>
      <c r="B122" s="91">
        <v>42779</v>
      </c>
      <c r="D122" s="75">
        <v>640</v>
      </c>
      <c r="E122" s="55" t="s">
        <v>155</v>
      </c>
      <c r="F122" s="56">
        <f t="shared" si="1"/>
        <v>668.5</v>
      </c>
    </row>
    <row r="123" spans="1:6" x14ac:dyDescent="0.25">
      <c r="A123" s="89" t="s">
        <v>132</v>
      </c>
      <c r="B123" s="91">
        <v>42780</v>
      </c>
      <c r="F123" s="56">
        <f t="shared" si="1"/>
        <v>28.5</v>
      </c>
    </row>
    <row r="124" spans="1:6" x14ac:dyDescent="0.25">
      <c r="A124" s="89" t="s">
        <v>133</v>
      </c>
      <c r="B124" s="91">
        <v>42781</v>
      </c>
      <c r="F124" s="56">
        <f t="shared" si="1"/>
        <v>28.5</v>
      </c>
    </row>
    <row r="125" spans="1:6" x14ac:dyDescent="0.25">
      <c r="A125" s="89" t="s">
        <v>127</v>
      </c>
      <c r="B125" s="91">
        <v>42782</v>
      </c>
      <c r="F125" s="56">
        <f t="shared" si="1"/>
        <v>28.5</v>
      </c>
    </row>
    <row r="126" spans="1:6" x14ac:dyDescent="0.25">
      <c r="A126" s="89" t="s">
        <v>128</v>
      </c>
      <c r="B126" s="91">
        <v>42783</v>
      </c>
      <c r="F126" s="56">
        <f t="shared" si="1"/>
        <v>28.5</v>
      </c>
    </row>
    <row r="127" spans="1:6" x14ac:dyDescent="0.25">
      <c r="A127" s="89" t="s">
        <v>129</v>
      </c>
      <c r="B127" s="91">
        <v>42784</v>
      </c>
      <c r="F127" s="56">
        <f t="shared" si="1"/>
        <v>28.5</v>
      </c>
    </row>
    <row r="128" spans="1:6" x14ac:dyDescent="0.25">
      <c r="A128" s="89" t="s">
        <v>130</v>
      </c>
      <c r="B128" s="91">
        <v>42785</v>
      </c>
      <c r="F128" s="56">
        <f t="shared" si="1"/>
        <v>28.5</v>
      </c>
    </row>
    <row r="129" spans="1:6" x14ac:dyDescent="0.25">
      <c r="A129" s="89" t="s">
        <v>131</v>
      </c>
      <c r="B129" s="91">
        <v>42786</v>
      </c>
      <c r="F129" s="56">
        <f t="shared" si="1"/>
        <v>28.5</v>
      </c>
    </row>
    <row r="130" spans="1:6" x14ac:dyDescent="0.25">
      <c r="A130" s="89" t="s">
        <v>132</v>
      </c>
      <c r="B130" s="91">
        <v>42787</v>
      </c>
      <c r="F130" s="56">
        <f t="shared" si="1"/>
        <v>28.5</v>
      </c>
    </row>
    <row r="131" spans="1:6" x14ac:dyDescent="0.25">
      <c r="A131" s="89" t="s">
        <v>133</v>
      </c>
      <c r="B131" s="91">
        <v>42788</v>
      </c>
      <c r="F131" s="56">
        <f t="shared" si="1"/>
        <v>28.5</v>
      </c>
    </row>
    <row r="132" spans="1:6" x14ac:dyDescent="0.25">
      <c r="A132" s="89" t="s">
        <v>127</v>
      </c>
      <c r="B132" s="91">
        <v>42789</v>
      </c>
      <c r="F132" s="56">
        <f t="shared" si="1"/>
        <v>28.5</v>
      </c>
    </row>
    <row r="133" spans="1:6" x14ac:dyDescent="0.25">
      <c r="A133" s="89" t="s">
        <v>128</v>
      </c>
      <c r="B133" s="91">
        <v>42790</v>
      </c>
      <c r="F133" s="56">
        <f t="shared" si="1"/>
        <v>28.5</v>
      </c>
    </row>
    <row r="134" spans="1:6" x14ac:dyDescent="0.25">
      <c r="A134" s="89" t="s">
        <v>129</v>
      </c>
      <c r="B134" s="91">
        <v>42791</v>
      </c>
      <c r="F134" s="56">
        <f t="shared" si="1"/>
        <v>28.5</v>
      </c>
    </row>
    <row r="135" spans="1:6" x14ac:dyDescent="0.25">
      <c r="A135" s="89" t="s">
        <v>130</v>
      </c>
      <c r="B135" s="91">
        <v>42792</v>
      </c>
      <c r="F135" s="56">
        <f t="shared" si="1"/>
        <v>28.5</v>
      </c>
    </row>
    <row r="136" spans="1:6" x14ac:dyDescent="0.25">
      <c r="A136" s="89" t="s">
        <v>131</v>
      </c>
      <c r="B136" s="91">
        <v>42793</v>
      </c>
      <c r="C136" s="74">
        <v>1500</v>
      </c>
      <c r="E136" s="55" t="s">
        <v>156</v>
      </c>
      <c r="F136" s="56">
        <f>F135-D135+(C136)</f>
        <v>1528.5</v>
      </c>
    </row>
    <row r="137" spans="1:6" x14ac:dyDescent="0.25">
      <c r="A137" s="89" t="s">
        <v>132</v>
      </c>
      <c r="B137" s="91">
        <v>42794</v>
      </c>
      <c r="D137" s="75">
        <v>575</v>
      </c>
      <c r="E137" s="55" t="s">
        <v>157</v>
      </c>
      <c r="F137" s="56">
        <f t="shared" si="1"/>
        <v>1528.5</v>
      </c>
    </row>
    <row r="138" spans="1:6" x14ac:dyDescent="0.25">
      <c r="A138" s="89" t="s">
        <v>133</v>
      </c>
      <c r="B138" s="91">
        <v>42795</v>
      </c>
      <c r="D138" s="75">
        <v>525</v>
      </c>
      <c r="E138" s="55" t="s">
        <v>158</v>
      </c>
      <c r="F138" s="56">
        <f t="shared" si="1"/>
        <v>953.5</v>
      </c>
    </row>
    <row r="139" spans="1:6" x14ac:dyDescent="0.25">
      <c r="A139" s="89" t="s">
        <v>127</v>
      </c>
      <c r="B139" s="91">
        <v>42796</v>
      </c>
      <c r="D139" s="75">
        <v>500</v>
      </c>
      <c r="E139" s="55" t="s">
        <v>159</v>
      </c>
      <c r="F139" s="56">
        <f t="shared" si="1"/>
        <v>428.5</v>
      </c>
    </row>
    <row r="140" spans="1:6" x14ac:dyDescent="0.25">
      <c r="A140" s="89" t="s">
        <v>128</v>
      </c>
      <c r="B140" s="91">
        <v>42797</v>
      </c>
      <c r="F140" s="56">
        <f t="shared" si="1"/>
        <v>-71.5</v>
      </c>
    </row>
    <row r="141" spans="1:6" x14ac:dyDescent="0.25">
      <c r="A141" s="89" t="s">
        <v>129</v>
      </c>
      <c r="B141" s="91">
        <v>42798</v>
      </c>
      <c r="F141" s="56">
        <f t="shared" si="1"/>
        <v>-71.5</v>
      </c>
    </row>
    <row r="142" spans="1:6" x14ac:dyDescent="0.25">
      <c r="A142" s="89" t="s">
        <v>130</v>
      </c>
      <c r="B142" s="91">
        <v>42799</v>
      </c>
      <c r="F142" s="56"/>
    </row>
    <row r="143" spans="1:6" x14ac:dyDescent="0.25">
      <c r="A143" s="89" t="s">
        <v>131</v>
      </c>
      <c r="B143" s="91">
        <v>42800</v>
      </c>
      <c r="F143" s="56"/>
    </row>
    <row r="144" spans="1:6" x14ac:dyDescent="0.25">
      <c r="A144" s="89" t="s">
        <v>132</v>
      </c>
      <c r="B144" s="91">
        <v>42801</v>
      </c>
      <c r="F144" s="56"/>
    </row>
    <row r="145" spans="1:6" x14ac:dyDescent="0.25">
      <c r="A145" s="89" t="s">
        <v>133</v>
      </c>
      <c r="B145" s="91">
        <v>42802</v>
      </c>
      <c r="F145" s="56"/>
    </row>
    <row r="146" spans="1:6" x14ac:dyDescent="0.25">
      <c r="A146" s="89" t="s">
        <v>127</v>
      </c>
      <c r="B146" s="91">
        <v>42803</v>
      </c>
      <c r="F146" s="56"/>
    </row>
    <row r="147" spans="1:6" x14ac:dyDescent="0.25">
      <c r="A147" s="89" t="s">
        <v>128</v>
      </c>
      <c r="B147" s="91">
        <v>42804</v>
      </c>
      <c r="F147" s="56"/>
    </row>
    <row r="148" spans="1:6" x14ac:dyDescent="0.25">
      <c r="A148" s="89" t="s">
        <v>129</v>
      </c>
      <c r="B148" s="91">
        <v>42805</v>
      </c>
      <c r="F148" s="56"/>
    </row>
    <row r="149" spans="1:6" x14ac:dyDescent="0.25">
      <c r="A149" s="89" t="s">
        <v>130</v>
      </c>
      <c r="B149" s="91">
        <v>42806</v>
      </c>
      <c r="F149" s="56"/>
    </row>
    <row r="150" spans="1:6" x14ac:dyDescent="0.25">
      <c r="A150" s="89" t="s">
        <v>131</v>
      </c>
      <c r="B150" s="91">
        <v>42807</v>
      </c>
      <c r="F150" s="56"/>
    </row>
    <row r="151" spans="1:6" x14ac:dyDescent="0.25">
      <c r="A151" s="89" t="s">
        <v>132</v>
      </c>
      <c r="B151" s="91">
        <v>42808</v>
      </c>
      <c r="F151" s="56"/>
    </row>
    <row r="152" spans="1:6" x14ac:dyDescent="0.25">
      <c r="A152" s="89" t="s">
        <v>133</v>
      </c>
      <c r="B152" s="91">
        <v>42809</v>
      </c>
      <c r="F152" s="56"/>
    </row>
    <row r="153" spans="1:6" x14ac:dyDescent="0.25">
      <c r="A153" s="89" t="s">
        <v>127</v>
      </c>
      <c r="B153" s="91">
        <v>42810</v>
      </c>
      <c r="F153" s="56"/>
    </row>
    <row r="154" spans="1:6" x14ac:dyDescent="0.25">
      <c r="A154" s="89" t="s">
        <v>128</v>
      </c>
      <c r="B154" s="91">
        <v>42811</v>
      </c>
      <c r="F154" s="56"/>
    </row>
    <row r="155" spans="1:6" x14ac:dyDescent="0.25">
      <c r="A155" s="89" t="s">
        <v>129</v>
      </c>
      <c r="B155" s="91">
        <v>42812</v>
      </c>
      <c r="F155" s="56"/>
    </row>
    <row r="156" spans="1:6" x14ac:dyDescent="0.25">
      <c r="A156" s="89" t="s">
        <v>130</v>
      </c>
      <c r="B156" s="91">
        <v>42813</v>
      </c>
      <c r="F156" s="56"/>
    </row>
    <row r="157" spans="1:6" x14ac:dyDescent="0.25">
      <c r="A157" s="89" t="s">
        <v>131</v>
      </c>
      <c r="B157" s="91">
        <v>42814</v>
      </c>
      <c r="F157" s="56"/>
    </row>
    <row r="158" spans="1:6" x14ac:dyDescent="0.25">
      <c r="A158" s="89" t="s">
        <v>132</v>
      </c>
      <c r="B158" s="91">
        <v>42815</v>
      </c>
      <c r="F158" s="56"/>
    </row>
    <row r="159" spans="1:6" x14ac:dyDescent="0.25">
      <c r="A159" s="89" t="s">
        <v>133</v>
      </c>
      <c r="B159" s="91">
        <v>42816</v>
      </c>
      <c r="F159" s="56"/>
    </row>
    <row r="160" spans="1:6" x14ac:dyDescent="0.25">
      <c r="A160" s="89" t="s">
        <v>127</v>
      </c>
      <c r="B160" s="91">
        <v>42817</v>
      </c>
      <c r="F160" s="56"/>
    </row>
    <row r="161" spans="1:6" x14ac:dyDescent="0.25">
      <c r="A161" s="89" t="s">
        <v>128</v>
      </c>
      <c r="B161" s="91">
        <v>42818</v>
      </c>
      <c r="F161" s="56"/>
    </row>
    <row r="162" spans="1:6" x14ac:dyDescent="0.25">
      <c r="A162" s="89" t="s">
        <v>129</v>
      </c>
      <c r="B162" s="91">
        <v>42819</v>
      </c>
      <c r="F162" s="56"/>
    </row>
    <row r="163" spans="1:6" x14ac:dyDescent="0.25">
      <c r="A163" s="89" t="s">
        <v>130</v>
      </c>
      <c r="B163" s="91">
        <v>42820</v>
      </c>
      <c r="F163" s="56"/>
    </row>
    <row r="164" spans="1:6" x14ac:dyDescent="0.25">
      <c r="A164" s="89" t="s">
        <v>131</v>
      </c>
      <c r="B164" s="91">
        <v>42821</v>
      </c>
      <c r="F164" s="56"/>
    </row>
    <row r="165" spans="1:6" x14ac:dyDescent="0.25">
      <c r="A165" s="89" t="s">
        <v>132</v>
      </c>
      <c r="B165" s="91">
        <v>42822</v>
      </c>
      <c r="F165" s="56"/>
    </row>
    <row r="166" spans="1:6" x14ac:dyDescent="0.25">
      <c r="A166" s="89" t="s">
        <v>133</v>
      </c>
      <c r="B166" s="91">
        <v>42823</v>
      </c>
      <c r="F166" s="56"/>
    </row>
    <row r="167" spans="1:6" x14ac:dyDescent="0.25">
      <c r="A167" s="89" t="s">
        <v>127</v>
      </c>
      <c r="B167" s="91">
        <v>42824</v>
      </c>
      <c r="F167" s="56"/>
    </row>
    <row r="168" spans="1:6" x14ac:dyDescent="0.25">
      <c r="A168" s="89" t="s">
        <v>128</v>
      </c>
      <c r="B168" s="91">
        <v>42825</v>
      </c>
      <c r="F168" s="56"/>
    </row>
    <row r="169" spans="1:6" x14ac:dyDescent="0.25">
      <c r="A169" s="89" t="s">
        <v>129</v>
      </c>
      <c r="B169" s="91">
        <v>42826</v>
      </c>
      <c r="F169" s="56"/>
    </row>
    <row r="170" spans="1:6" x14ac:dyDescent="0.25">
      <c r="A170" s="89" t="s">
        <v>130</v>
      </c>
      <c r="B170" s="91">
        <v>42827</v>
      </c>
      <c r="F170" s="56"/>
    </row>
    <row r="171" spans="1:6" x14ac:dyDescent="0.25">
      <c r="A171" s="89" t="s">
        <v>131</v>
      </c>
      <c r="B171" s="91">
        <v>42828</v>
      </c>
      <c r="F171" s="56"/>
    </row>
    <row r="172" spans="1:6" x14ac:dyDescent="0.25">
      <c r="A172" s="89" t="s">
        <v>132</v>
      </c>
      <c r="B172" s="91">
        <v>42829</v>
      </c>
      <c r="F172" s="56"/>
    </row>
    <row r="173" spans="1:6" x14ac:dyDescent="0.25">
      <c r="A173" s="89" t="s">
        <v>133</v>
      </c>
      <c r="B173" s="91">
        <v>42830</v>
      </c>
      <c r="F173" s="56"/>
    </row>
    <row r="174" spans="1:6" x14ac:dyDescent="0.25">
      <c r="A174" s="89" t="s">
        <v>127</v>
      </c>
      <c r="B174" s="91">
        <v>42831</v>
      </c>
      <c r="F174" s="56"/>
    </row>
    <row r="175" spans="1:6" x14ac:dyDescent="0.25">
      <c r="A175" s="89" t="s">
        <v>128</v>
      </c>
      <c r="B175" s="91">
        <v>42832</v>
      </c>
      <c r="F175" s="5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36"/>
  <sheetViews>
    <sheetView topLeftCell="C7" zoomScale="75" zoomScaleNormal="75" workbookViewId="0">
      <selection activeCell="D22" sqref="D22"/>
    </sheetView>
  </sheetViews>
  <sheetFormatPr defaultRowHeight="15" x14ac:dyDescent="0.25"/>
  <cols>
    <col min="2" max="2" width="8.28515625" customWidth="1"/>
    <col min="3" max="3" width="62.42578125" customWidth="1"/>
    <col min="4" max="4" width="85" customWidth="1"/>
    <col min="5" max="5" width="65.5703125" customWidth="1"/>
    <col min="6" max="6" width="28.42578125" customWidth="1"/>
    <col min="7" max="7" width="44.140625" customWidth="1"/>
  </cols>
  <sheetData>
    <row r="2" spans="3:5" ht="14.25" customHeight="1" x14ac:dyDescent="0.25"/>
    <row r="3" spans="3:5" ht="16.5" customHeight="1" x14ac:dyDescent="0.25"/>
    <row r="4" spans="3:5" s="52" customFormat="1" ht="45" customHeight="1" x14ac:dyDescent="0.45">
      <c r="D4" s="53" t="s">
        <v>76</v>
      </c>
    </row>
    <row r="7" spans="3:5" ht="17.25" x14ac:dyDescent="0.35">
      <c r="C7" s="11"/>
      <c r="D7" s="10" t="s">
        <v>22</v>
      </c>
      <c r="E7" s="18"/>
    </row>
    <row r="8" spans="3:5" ht="17.25" x14ac:dyDescent="0.35">
      <c r="C8" s="32" t="s">
        <v>17</v>
      </c>
      <c r="D8" s="33" t="s">
        <v>3</v>
      </c>
      <c r="E8" s="34">
        <v>4000</v>
      </c>
    </row>
    <row r="9" spans="3:5" ht="17.25" x14ac:dyDescent="0.35">
      <c r="C9" s="32" t="s">
        <v>31</v>
      </c>
      <c r="D9" s="33" t="s">
        <v>18</v>
      </c>
      <c r="E9" s="34">
        <v>1000</v>
      </c>
    </row>
    <row r="10" spans="3:5" ht="17.25" x14ac:dyDescent="0.35">
      <c r="C10" s="32" t="s">
        <v>9</v>
      </c>
      <c r="D10" s="33" t="s">
        <v>27</v>
      </c>
      <c r="E10" s="34">
        <v>3208</v>
      </c>
    </row>
    <row r="11" spans="3:5" ht="17.25" x14ac:dyDescent="0.35">
      <c r="C11" s="22" t="s">
        <v>10</v>
      </c>
      <c r="D11" s="12"/>
      <c r="E11" s="13">
        <f>SUM(E8:E10)</f>
        <v>8208</v>
      </c>
    </row>
    <row r="12" spans="3:5" ht="17.25" x14ac:dyDescent="0.35">
      <c r="C12" s="14"/>
      <c r="D12" s="29" t="s">
        <v>12</v>
      </c>
      <c r="E12" s="16"/>
    </row>
    <row r="13" spans="3:5" ht="17.25" x14ac:dyDescent="0.35">
      <c r="C13" s="32" t="s">
        <v>14</v>
      </c>
      <c r="D13" s="33" t="s">
        <v>16</v>
      </c>
      <c r="E13" s="34">
        <v>5062.5</v>
      </c>
    </row>
    <row r="14" spans="3:5" ht="17.25" x14ac:dyDescent="0.35">
      <c r="C14" s="22" t="s">
        <v>11</v>
      </c>
      <c r="D14" s="12"/>
      <c r="E14" s="13">
        <f>SUM(E13:E13)</f>
        <v>5062.5</v>
      </c>
    </row>
    <row r="15" spans="3:5" s="55" customFormat="1" ht="17.25" x14ac:dyDescent="0.35">
      <c r="C15" s="57" t="s">
        <v>86</v>
      </c>
      <c r="D15" s="63"/>
      <c r="E15" s="64">
        <v>88.32</v>
      </c>
    </row>
    <row r="16" spans="3:5" s="55" customFormat="1" ht="17.25" x14ac:dyDescent="0.35">
      <c r="C16" s="57" t="s">
        <v>87</v>
      </c>
      <c r="D16" s="63"/>
      <c r="E16" s="64">
        <v>33</v>
      </c>
    </row>
    <row r="17" spans="3:7" ht="17.25" x14ac:dyDescent="0.35">
      <c r="C17" s="9" t="s">
        <v>23</v>
      </c>
      <c r="D17" s="9" t="s">
        <v>20</v>
      </c>
      <c r="E17" s="17">
        <f>SUM(E14+E11-D36-E16-E15)</f>
        <v>499.18</v>
      </c>
    </row>
    <row r="20" spans="3:7" ht="17.25" x14ac:dyDescent="0.35">
      <c r="C20" s="38" t="s">
        <v>65</v>
      </c>
      <c r="D20" s="39" t="s">
        <v>33</v>
      </c>
      <c r="E20" s="39" t="s">
        <v>74</v>
      </c>
      <c r="F20" s="38" t="s">
        <v>34</v>
      </c>
      <c r="G20" s="38" t="s">
        <v>35</v>
      </c>
    </row>
    <row r="21" spans="3:7" ht="17.25" x14ac:dyDescent="0.35">
      <c r="C21" s="40" t="s">
        <v>71</v>
      </c>
      <c r="D21" s="41">
        <v>1</v>
      </c>
      <c r="E21" s="42">
        <v>600</v>
      </c>
      <c r="F21" s="42">
        <f>D21*E21</f>
        <v>600</v>
      </c>
      <c r="G21" s="40" t="s">
        <v>63</v>
      </c>
    </row>
    <row r="22" spans="3:7" ht="17.25" x14ac:dyDescent="0.35">
      <c r="C22" s="40" t="s">
        <v>75</v>
      </c>
      <c r="D22" s="41">
        <v>1</v>
      </c>
      <c r="E22" s="42">
        <v>800</v>
      </c>
      <c r="F22" s="42">
        <f>E22*D22</f>
        <v>800</v>
      </c>
      <c r="G22" s="40" t="s">
        <v>63</v>
      </c>
    </row>
    <row r="23" spans="3:7" ht="17.25" x14ac:dyDescent="0.35">
      <c r="C23" s="40" t="s">
        <v>72</v>
      </c>
      <c r="D23" s="41">
        <v>1</v>
      </c>
      <c r="E23" s="42">
        <v>600</v>
      </c>
      <c r="F23" s="42">
        <f>D23*E23</f>
        <v>600</v>
      </c>
      <c r="G23" s="40" t="s">
        <v>63</v>
      </c>
    </row>
    <row r="24" spans="3:7" ht="17.25" x14ac:dyDescent="0.35">
      <c r="C24" s="40" t="s">
        <v>47</v>
      </c>
      <c r="D24" s="41">
        <v>1</v>
      </c>
      <c r="E24" s="42">
        <v>600</v>
      </c>
      <c r="F24" s="42">
        <f t="shared" ref="F24:F26" si="0">D24*E24</f>
        <v>600</v>
      </c>
      <c r="G24" s="40" t="s">
        <v>61</v>
      </c>
    </row>
    <row r="25" spans="3:7" ht="17.25" x14ac:dyDescent="0.35">
      <c r="C25" s="40" t="s">
        <v>47</v>
      </c>
      <c r="D25" s="41">
        <v>1</v>
      </c>
      <c r="E25" s="42">
        <v>600</v>
      </c>
      <c r="F25" s="42">
        <f t="shared" si="0"/>
        <v>600</v>
      </c>
      <c r="G25" s="40" t="s">
        <v>61</v>
      </c>
    </row>
    <row r="26" spans="3:7" ht="17.25" x14ac:dyDescent="0.35">
      <c r="C26" s="40" t="s">
        <v>47</v>
      </c>
      <c r="D26" s="41">
        <v>1</v>
      </c>
      <c r="E26" s="42">
        <v>600</v>
      </c>
      <c r="F26" s="42">
        <f t="shared" si="0"/>
        <v>600</v>
      </c>
      <c r="G26" s="40" t="s">
        <v>61</v>
      </c>
    </row>
    <row r="27" spans="3:7" ht="17.25" x14ac:dyDescent="0.35">
      <c r="C27" s="40" t="s">
        <v>54</v>
      </c>
      <c r="D27" s="41">
        <v>1</v>
      </c>
      <c r="E27" s="42">
        <v>600</v>
      </c>
      <c r="F27" s="42">
        <f>D27*E27</f>
        <v>600</v>
      </c>
      <c r="G27" s="40" t="s">
        <v>62</v>
      </c>
    </row>
    <row r="28" spans="3:7" ht="17.25" x14ac:dyDescent="0.35">
      <c r="C28" s="40" t="s">
        <v>34</v>
      </c>
      <c r="D28" s="41"/>
      <c r="E28" s="43"/>
      <c r="F28" s="43">
        <f>SUM(F21:F27)</f>
        <v>4400</v>
      </c>
      <c r="G28" s="40"/>
    </row>
    <row r="29" spans="3:7" ht="17.25" x14ac:dyDescent="0.35">
      <c r="C29" s="38" t="s">
        <v>64</v>
      </c>
      <c r="D29" s="38" t="s">
        <v>35</v>
      </c>
      <c r="E29" s="48"/>
      <c r="F29" s="49" t="s">
        <v>59</v>
      </c>
      <c r="G29" s="38" t="s">
        <v>35</v>
      </c>
    </row>
    <row r="30" spans="3:7" ht="17.25" x14ac:dyDescent="0.35">
      <c r="C30" s="37" t="s">
        <v>42</v>
      </c>
      <c r="D30" s="36"/>
      <c r="E30" s="42"/>
      <c r="F30" s="36">
        <v>250</v>
      </c>
      <c r="G30" s="40"/>
    </row>
    <row r="31" spans="3:7" ht="17.25" x14ac:dyDescent="0.35">
      <c r="C31" s="37" t="s">
        <v>48</v>
      </c>
      <c r="D31" s="36"/>
      <c r="E31" s="42"/>
      <c r="F31" s="36">
        <v>400</v>
      </c>
      <c r="G31" s="40" t="s">
        <v>43</v>
      </c>
    </row>
    <row r="32" spans="3:7" ht="17.25" x14ac:dyDescent="0.35">
      <c r="C32" s="37" t="s">
        <v>68</v>
      </c>
      <c r="D32" s="36"/>
      <c r="E32" s="42"/>
      <c r="F32" s="36">
        <v>3000</v>
      </c>
      <c r="G32" s="40"/>
    </row>
    <row r="33" spans="3:7" ht="17.25" x14ac:dyDescent="0.35">
      <c r="C33" s="37" t="s">
        <v>69</v>
      </c>
      <c r="D33" s="36"/>
      <c r="E33" s="42"/>
      <c r="F33" s="36">
        <v>4000</v>
      </c>
      <c r="G33" s="40" t="s">
        <v>49</v>
      </c>
    </row>
    <row r="34" spans="3:7" ht="17.25" x14ac:dyDescent="0.35">
      <c r="C34" s="37" t="s">
        <v>70</v>
      </c>
      <c r="D34" s="36"/>
      <c r="E34" s="42"/>
      <c r="F34" s="36">
        <v>600</v>
      </c>
      <c r="G34" s="40" t="s">
        <v>51</v>
      </c>
    </row>
    <row r="35" spans="3:7" ht="17.25" x14ac:dyDescent="0.35">
      <c r="C35" s="45" t="s">
        <v>34</v>
      </c>
      <c r="D35" s="40"/>
      <c r="E35" s="42"/>
      <c r="F35" s="43">
        <f>SUM(F30:F34)</f>
        <v>8250</v>
      </c>
      <c r="G35" s="40"/>
    </row>
    <row r="36" spans="3:7" ht="17.25" x14ac:dyDescent="0.35">
      <c r="C36" s="46" t="s">
        <v>58</v>
      </c>
      <c r="D36" s="47">
        <f>F28+F35</f>
        <v>12650</v>
      </c>
      <c r="E36" s="50"/>
      <c r="F36" s="51"/>
      <c r="G36" s="5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50"/>
  <sheetViews>
    <sheetView topLeftCell="B2" zoomScale="85" zoomScaleNormal="85" workbookViewId="0">
      <selection activeCell="E11" sqref="E11"/>
    </sheetView>
  </sheetViews>
  <sheetFormatPr defaultRowHeight="15" x14ac:dyDescent="0.25"/>
  <cols>
    <col min="3" max="3" width="51.5703125" customWidth="1"/>
    <col min="4" max="4" width="68.5703125" customWidth="1"/>
    <col min="5" max="5" width="45.140625" customWidth="1"/>
    <col min="6" max="6" width="46.85546875" customWidth="1"/>
    <col min="7" max="7" width="40.7109375" customWidth="1"/>
  </cols>
  <sheetData>
    <row r="3" spans="3:7" ht="17.25" x14ac:dyDescent="0.35">
      <c r="C3" s="58"/>
      <c r="D3" s="58"/>
      <c r="E3" s="58"/>
      <c r="F3" s="58"/>
      <c r="G3" s="58"/>
    </row>
    <row r="4" spans="3:7" s="52" customFormat="1" ht="34.5" customHeight="1" x14ac:dyDescent="0.45">
      <c r="C4" s="60"/>
      <c r="D4" s="53" t="s">
        <v>99</v>
      </c>
      <c r="E4" s="60"/>
      <c r="F4" s="60"/>
      <c r="G4" s="60"/>
    </row>
    <row r="5" spans="3:7" ht="17.25" x14ac:dyDescent="0.35">
      <c r="C5" s="58"/>
      <c r="D5" s="58"/>
      <c r="E5" s="58"/>
      <c r="F5" s="58"/>
      <c r="G5" s="58"/>
    </row>
    <row r="6" spans="3:7" ht="17.25" x14ac:dyDescent="0.35">
      <c r="C6" s="58"/>
      <c r="D6" s="58"/>
      <c r="E6" s="58"/>
      <c r="F6" s="58"/>
      <c r="G6" s="58"/>
    </row>
    <row r="7" spans="3:7" ht="17.25" x14ac:dyDescent="0.35">
      <c r="C7" s="11"/>
      <c r="D7" s="11" t="s">
        <v>13</v>
      </c>
      <c r="E7" s="18"/>
      <c r="F7" s="58"/>
      <c r="G7" s="58"/>
    </row>
    <row r="8" spans="3:7" ht="17.25" x14ac:dyDescent="0.35">
      <c r="C8" s="30" t="s">
        <v>19</v>
      </c>
      <c r="D8" s="30" t="s">
        <v>4</v>
      </c>
      <c r="E8" s="31">
        <v>36770.839999999997</v>
      </c>
      <c r="F8" s="58"/>
      <c r="G8" s="58"/>
    </row>
    <row r="9" spans="3:7" ht="17.25" x14ac:dyDescent="0.35">
      <c r="C9" s="30" t="s">
        <v>28</v>
      </c>
      <c r="D9" s="30" t="s">
        <v>29</v>
      </c>
      <c r="E9" s="31">
        <v>2000</v>
      </c>
      <c r="F9" s="58"/>
      <c r="G9" s="58"/>
    </row>
    <row r="10" spans="3:7" ht="17.25" x14ac:dyDescent="0.35">
      <c r="C10" s="30">
        <v>2017</v>
      </c>
      <c r="D10" s="30" t="s">
        <v>105</v>
      </c>
      <c r="E10" s="31">
        <v>6500</v>
      </c>
      <c r="F10" s="58"/>
      <c r="G10" s="58"/>
    </row>
    <row r="11" spans="3:7" ht="17.25" x14ac:dyDescent="0.35">
      <c r="C11" s="22" t="s">
        <v>10</v>
      </c>
      <c r="D11" s="22"/>
      <c r="E11" s="13">
        <f>SUM(E8:E10)</f>
        <v>45270.84</v>
      </c>
      <c r="F11" s="58"/>
      <c r="G11" s="58"/>
    </row>
    <row r="12" spans="3:7" ht="17.25" x14ac:dyDescent="0.35">
      <c r="C12" s="14"/>
      <c r="D12" s="14" t="s">
        <v>12</v>
      </c>
      <c r="E12" s="16"/>
      <c r="F12" s="58"/>
      <c r="G12" s="58"/>
    </row>
    <row r="13" spans="3:7" s="55" customFormat="1" ht="17.25" x14ac:dyDescent="0.35">
      <c r="C13" s="67" t="s">
        <v>100</v>
      </c>
      <c r="D13" s="67" t="s">
        <v>101</v>
      </c>
      <c r="E13" s="44">
        <v>1750</v>
      </c>
      <c r="F13" s="58"/>
      <c r="G13" s="58"/>
    </row>
    <row r="14" spans="3:7" ht="17.25" x14ac:dyDescent="0.35">
      <c r="C14" s="30" t="s">
        <v>7</v>
      </c>
      <c r="D14" s="30" t="s">
        <v>8</v>
      </c>
      <c r="E14" s="31">
        <v>2025</v>
      </c>
      <c r="F14" s="58"/>
      <c r="G14" s="58"/>
    </row>
    <row r="15" spans="3:7" ht="17.25" x14ac:dyDescent="0.35">
      <c r="C15" s="30" t="s">
        <v>5</v>
      </c>
      <c r="D15" s="30" t="s">
        <v>6</v>
      </c>
      <c r="E15" s="31">
        <v>1620</v>
      </c>
      <c r="F15" s="58"/>
      <c r="G15" s="58"/>
    </row>
    <row r="16" spans="3:7" ht="17.25" x14ac:dyDescent="0.35">
      <c r="C16" s="22" t="s">
        <v>11</v>
      </c>
      <c r="D16" s="22"/>
      <c r="E16" s="13">
        <f>SUM(E13:E15)</f>
        <v>5395</v>
      </c>
      <c r="F16" s="58"/>
      <c r="G16" s="58"/>
    </row>
    <row r="17" spans="3:7" ht="17.25" x14ac:dyDescent="0.35">
      <c r="C17" s="45" t="s">
        <v>90</v>
      </c>
      <c r="D17" s="40"/>
      <c r="E17" s="59">
        <v>218.7</v>
      </c>
      <c r="F17" s="58"/>
      <c r="G17" s="58"/>
    </row>
    <row r="18" spans="3:7" ht="17.25" x14ac:dyDescent="0.35">
      <c r="C18" s="9" t="s">
        <v>23</v>
      </c>
      <c r="D18" s="9" t="s">
        <v>21</v>
      </c>
      <c r="E18" s="17">
        <f>SUM(E16+E11-D50-E17)</f>
        <v>3676.3</v>
      </c>
      <c r="F18" s="58"/>
      <c r="G18" s="58"/>
    </row>
    <row r="19" spans="3:7" ht="17.25" x14ac:dyDescent="0.35">
      <c r="C19" s="58"/>
      <c r="D19" s="58"/>
      <c r="E19" s="58"/>
      <c r="F19" s="58"/>
      <c r="G19" s="58"/>
    </row>
    <row r="20" spans="3:7" ht="17.25" x14ac:dyDescent="0.35">
      <c r="C20" s="38" t="s">
        <v>65</v>
      </c>
      <c r="D20" s="39" t="s">
        <v>33</v>
      </c>
      <c r="E20" s="39" t="s">
        <v>32</v>
      </c>
      <c r="F20" s="38" t="s">
        <v>34</v>
      </c>
      <c r="G20" s="38" t="s">
        <v>35</v>
      </c>
    </row>
    <row r="21" spans="3:7" s="55" customFormat="1" ht="17.25" x14ac:dyDescent="0.35">
      <c r="C21" s="67" t="s">
        <v>97</v>
      </c>
      <c r="D21" s="68">
        <v>2</v>
      </c>
      <c r="E21" s="69">
        <v>336</v>
      </c>
      <c r="F21" s="44">
        <f>336*5*2</f>
        <v>3360</v>
      </c>
      <c r="G21" s="66"/>
    </row>
    <row r="22" spans="3:7" s="55" customFormat="1" ht="17.25" x14ac:dyDescent="0.35">
      <c r="C22" s="67" t="s">
        <v>98</v>
      </c>
      <c r="D22" s="68">
        <v>2</v>
      </c>
      <c r="E22" s="69">
        <v>336</v>
      </c>
      <c r="F22" s="44">
        <f>336*3*2</f>
        <v>2016</v>
      </c>
      <c r="G22" s="66"/>
    </row>
    <row r="23" spans="3:7" ht="17.25" x14ac:dyDescent="0.35">
      <c r="C23" s="30" t="s">
        <v>36</v>
      </c>
      <c r="D23" s="30">
        <v>1</v>
      </c>
      <c r="E23" s="31">
        <v>2250</v>
      </c>
      <c r="F23" s="61">
        <f t="shared" ref="F23:F36" si="0">E23*D23</f>
        <v>2250</v>
      </c>
      <c r="G23" s="57"/>
    </row>
    <row r="24" spans="3:7" ht="17.25" x14ac:dyDescent="0.35">
      <c r="C24" s="30" t="s">
        <v>39</v>
      </c>
      <c r="D24" s="30">
        <v>5</v>
      </c>
      <c r="E24" s="31">
        <v>500</v>
      </c>
      <c r="F24" s="61">
        <f t="shared" si="0"/>
        <v>2500</v>
      </c>
      <c r="G24" s="57"/>
    </row>
    <row r="25" spans="3:7" ht="17.25" x14ac:dyDescent="0.35">
      <c r="C25" s="30" t="s">
        <v>77</v>
      </c>
      <c r="D25" s="30">
        <v>1</v>
      </c>
      <c r="E25" s="31">
        <v>1500</v>
      </c>
      <c r="F25" s="61">
        <f t="shared" si="0"/>
        <v>1500</v>
      </c>
      <c r="G25" s="62"/>
    </row>
    <row r="26" spans="3:7" ht="17.25" x14ac:dyDescent="0.35">
      <c r="C26" s="30" t="s">
        <v>78</v>
      </c>
      <c r="D26" s="30">
        <v>7</v>
      </c>
      <c r="E26" s="31">
        <v>450</v>
      </c>
      <c r="F26" s="61">
        <f t="shared" si="0"/>
        <v>3150</v>
      </c>
      <c r="G26" s="62"/>
    </row>
    <row r="27" spans="3:7" ht="17.25" x14ac:dyDescent="0.35">
      <c r="C27" s="30" t="s">
        <v>79</v>
      </c>
      <c r="D27" s="30">
        <v>1</v>
      </c>
      <c r="E27" s="31">
        <v>1000</v>
      </c>
      <c r="F27" s="61">
        <f t="shared" si="0"/>
        <v>1000</v>
      </c>
      <c r="G27" s="62"/>
    </row>
    <row r="28" spans="3:7" ht="17.25" x14ac:dyDescent="0.35">
      <c r="C28" s="30" t="s">
        <v>80</v>
      </c>
      <c r="D28" s="30">
        <v>1</v>
      </c>
      <c r="E28" s="31">
        <v>1000</v>
      </c>
      <c r="F28" s="61">
        <f t="shared" si="0"/>
        <v>1000</v>
      </c>
      <c r="G28" s="62"/>
    </row>
    <row r="29" spans="3:7" ht="17.25" x14ac:dyDescent="0.35">
      <c r="C29" s="30" t="s">
        <v>81</v>
      </c>
      <c r="D29" s="30">
        <v>1</v>
      </c>
      <c r="E29" s="31">
        <v>700</v>
      </c>
      <c r="F29" s="61">
        <f t="shared" si="0"/>
        <v>700</v>
      </c>
      <c r="G29" s="62"/>
    </row>
    <row r="30" spans="3:7" ht="17.25" x14ac:dyDescent="0.35">
      <c r="C30" s="30" t="s">
        <v>82</v>
      </c>
      <c r="D30" s="30">
        <v>1</v>
      </c>
      <c r="E30" s="31">
        <v>900</v>
      </c>
      <c r="F30" s="61">
        <f t="shared" si="0"/>
        <v>900</v>
      </c>
      <c r="G30" s="62"/>
    </row>
    <row r="31" spans="3:7" ht="17.25" x14ac:dyDescent="0.35">
      <c r="C31" s="30" t="s">
        <v>47</v>
      </c>
      <c r="D31" s="30">
        <v>7</v>
      </c>
      <c r="E31" s="31">
        <v>450</v>
      </c>
      <c r="F31" s="61">
        <f t="shared" si="0"/>
        <v>3150</v>
      </c>
      <c r="G31" s="62"/>
    </row>
    <row r="32" spans="3:7" ht="17.25" x14ac:dyDescent="0.35">
      <c r="C32" s="30" t="s">
        <v>47</v>
      </c>
      <c r="D32" s="30">
        <v>7</v>
      </c>
      <c r="E32" s="31">
        <v>450</v>
      </c>
      <c r="F32" s="61">
        <f t="shared" si="0"/>
        <v>3150</v>
      </c>
      <c r="G32" s="62"/>
    </row>
    <row r="33" spans="3:7" ht="17.25" x14ac:dyDescent="0.35">
      <c r="C33" s="30" t="s">
        <v>47</v>
      </c>
      <c r="D33" s="30">
        <v>7</v>
      </c>
      <c r="E33" s="31">
        <v>450</v>
      </c>
      <c r="F33" s="61">
        <f t="shared" si="0"/>
        <v>3150</v>
      </c>
      <c r="G33" s="62"/>
    </row>
    <row r="34" spans="3:7" ht="17.25" x14ac:dyDescent="0.35">
      <c r="C34" s="30" t="s">
        <v>47</v>
      </c>
      <c r="D34" s="30">
        <v>7</v>
      </c>
      <c r="E34" s="31">
        <v>450</v>
      </c>
      <c r="F34" s="61">
        <f t="shared" si="0"/>
        <v>3150</v>
      </c>
      <c r="G34" s="62"/>
    </row>
    <row r="35" spans="3:7" ht="17.25" x14ac:dyDescent="0.35">
      <c r="C35" s="30" t="s">
        <v>47</v>
      </c>
      <c r="D35" s="30">
        <v>7</v>
      </c>
      <c r="E35" s="31">
        <v>450</v>
      </c>
      <c r="F35" s="61">
        <f t="shared" si="0"/>
        <v>3150</v>
      </c>
      <c r="G35" s="62"/>
    </row>
    <row r="36" spans="3:7" ht="17.25" x14ac:dyDescent="0.35">
      <c r="C36" s="30" t="s">
        <v>83</v>
      </c>
      <c r="D36" s="30">
        <v>1</v>
      </c>
      <c r="E36" s="61">
        <v>3000</v>
      </c>
      <c r="F36" s="61">
        <f t="shared" si="0"/>
        <v>3000</v>
      </c>
      <c r="G36" s="62"/>
    </row>
    <row r="37" spans="3:7" ht="17.25" x14ac:dyDescent="0.35">
      <c r="C37" s="40"/>
      <c r="D37" s="41"/>
      <c r="E37" s="43" t="s">
        <v>34</v>
      </c>
      <c r="F37" s="43">
        <f>SUM(F21:F36)</f>
        <v>37126</v>
      </c>
      <c r="G37" s="40"/>
    </row>
    <row r="38" spans="3:7" ht="17.25" x14ac:dyDescent="0.35">
      <c r="C38" s="38" t="s">
        <v>64</v>
      </c>
      <c r="D38" s="38" t="s">
        <v>35</v>
      </c>
      <c r="E38" s="48"/>
      <c r="F38" s="49" t="s">
        <v>59</v>
      </c>
      <c r="G38" s="38" t="s">
        <v>35</v>
      </c>
    </row>
    <row r="39" spans="3:7" ht="17.25" x14ac:dyDescent="0.35">
      <c r="C39" s="30" t="s">
        <v>38</v>
      </c>
      <c r="D39" s="40"/>
      <c r="E39" s="42"/>
      <c r="F39" s="31">
        <v>800</v>
      </c>
      <c r="G39" s="40"/>
    </row>
    <row r="40" spans="3:7" ht="17.25" x14ac:dyDescent="0.35">
      <c r="C40" s="30" t="s">
        <v>40</v>
      </c>
      <c r="D40" s="40"/>
      <c r="E40" s="42"/>
      <c r="F40" s="31">
        <v>200</v>
      </c>
      <c r="G40" s="40"/>
    </row>
    <row r="41" spans="3:7" ht="17.25" x14ac:dyDescent="0.35">
      <c r="C41" s="30" t="s">
        <v>42</v>
      </c>
      <c r="D41" s="40"/>
      <c r="E41" s="42"/>
      <c r="F41" s="31">
        <v>1200</v>
      </c>
      <c r="G41" s="40"/>
    </row>
    <row r="42" spans="3:7" ht="17.25" x14ac:dyDescent="0.35">
      <c r="C42" s="30" t="s">
        <v>46</v>
      </c>
      <c r="D42" s="40"/>
      <c r="E42" s="42"/>
      <c r="F42" s="31">
        <v>700</v>
      </c>
      <c r="G42" s="40"/>
    </row>
    <row r="43" spans="3:7" ht="17.25" x14ac:dyDescent="0.35">
      <c r="C43" s="30" t="s">
        <v>48</v>
      </c>
      <c r="D43" s="40"/>
      <c r="E43" s="42"/>
      <c r="F43" s="31">
        <v>400</v>
      </c>
      <c r="G43" s="40"/>
    </row>
    <row r="44" spans="3:7" ht="17.25" x14ac:dyDescent="0.35">
      <c r="C44" s="30" t="s">
        <v>68</v>
      </c>
      <c r="D44" s="40"/>
      <c r="E44" s="42"/>
      <c r="F44" s="31">
        <v>2000</v>
      </c>
      <c r="G44" s="40"/>
    </row>
    <row r="45" spans="3:7" ht="17.25" x14ac:dyDescent="0.35">
      <c r="C45" s="30" t="s">
        <v>53</v>
      </c>
      <c r="D45" s="40"/>
      <c r="E45" s="42"/>
      <c r="F45" s="31">
        <v>2000</v>
      </c>
      <c r="G45" s="40"/>
    </row>
    <row r="46" spans="3:7" ht="17.25" x14ac:dyDescent="0.35">
      <c r="C46" s="30" t="s">
        <v>55</v>
      </c>
      <c r="D46" s="40"/>
      <c r="E46" s="42"/>
      <c r="F46" s="31">
        <v>600</v>
      </c>
      <c r="G46" s="40"/>
    </row>
    <row r="47" spans="3:7" ht="17.25" x14ac:dyDescent="0.35">
      <c r="C47" s="30" t="s">
        <v>84</v>
      </c>
      <c r="D47" s="40"/>
      <c r="E47" s="42"/>
      <c r="F47" s="31">
        <v>660</v>
      </c>
      <c r="G47" s="40"/>
    </row>
    <row r="48" spans="3:7" s="55" customFormat="1" ht="17.25" x14ac:dyDescent="0.35">
      <c r="C48" s="30" t="s">
        <v>85</v>
      </c>
      <c r="D48" s="40"/>
      <c r="E48" s="42"/>
      <c r="F48" s="31">
        <v>1084.8399999999999</v>
      </c>
      <c r="G48" s="40"/>
    </row>
    <row r="49" spans="3:7" ht="17.25" x14ac:dyDescent="0.35">
      <c r="C49" s="45" t="s">
        <v>34</v>
      </c>
      <c r="D49" s="40"/>
      <c r="E49" s="42"/>
      <c r="F49" s="43">
        <f>SUM(F39:F48)</f>
        <v>9644.84</v>
      </c>
      <c r="G49" s="40"/>
    </row>
    <row r="50" spans="3:7" ht="17.25" x14ac:dyDescent="0.35">
      <c r="C50" s="46" t="s">
        <v>58</v>
      </c>
      <c r="D50" s="47">
        <f>F37+F49</f>
        <v>46770.84</v>
      </c>
      <c r="E50" s="50"/>
      <c r="F50" s="51"/>
      <c r="G50" s="51"/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5972A8BC-26B6-4B16-87CE-4027800BFA0B}"/>
</file>

<file path=customXml/itemProps2.xml><?xml version="1.0" encoding="utf-8"?>
<ds:datastoreItem xmlns:ds="http://schemas.openxmlformats.org/officeDocument/2006/customXml" ds:itemID="{CA3C736D-4BA3-4CEF-84B5-BFFF99F9C51C}"/>
</file>

<file path=customXml/itemProps3.xml><?xml version="1.0" encoding="utf-8"?>
<ds:datastoreItem xmlns:ds="http://schemas.openxmlformats.org/officeDocument/2006/customXml" ds:itemID="{5AB201F7-5E26-47E1-B621-78FBE7A0DE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SUPER HAPPY HULL &amp; LONDON</vt:lpstr>
      <vt:lpstr>CASH FLOW ASHSAFSS JAN, LONDON</vt:lpstr>
      <vt:lpstr>SUPER HAPPY EDINBURGH FRINGE</vt:lpstr>
      <vt:lpstr>BOLD KNIGHTS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2016-10-28T10:05:07Z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