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5" rupBuild="17608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Z:\Culture Company\Projects\Great Blueness\A_Budget\"/>
    </mc:Choice>
  </mc:AlternateContent>
  <bookViews>
    <workbookView xWindow="0" yWindow="0" windowWidth="25125" windowHeight="13500" tabRatio="501" activeTab="1" xr2:uid="{00000000-000D-0000-FFFF-FFFF00000000}"/>
  </bookViews>
  <sheets>
    <sheet name="NB alongside CBeebies" sheetId="1" r:id="rId1"/>
    <sheet name="Joint Topline Budget" sheetId="2" r:id="rId2"/>
  </sheets>
  <calcPr calcId="171026" calcOnSave="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67" i="2" l="1"/>
  <c r="I8" i="2"/>
  <c r="I10" i="2"/>
  <c r="I11" i="2"/>
  <c r="C64" i="2"/>
  <c r="C26" i="2"/>
  <c r="C35" i="2"/>
  <c r="C39" i="2"/>
  <c r="C53" i="2"/>
  <c r="C51" i="2"/>
  <c r="C52" i="2"/>
  <c r="C57" i="2"/>
  <c r="C66" i="2"/>
  <c r="C31" i="1"/>
  <c r="C10" i="1"/>
  <c r="C19" i="1"/>
  <c r="C24" i="1"/>
  <c r="C39" i="1"/>
  <c r="C47" i="1"/>
  <c r="C55" i="1"/>
  <c r="C57" i="1"/>
  <c r="C59" i="1"/>
  <c r="F14" i="1"/>
  <c r="G19" i="1"/>
  <c r="G31" i="1"/>
  <c r="G10" i="1"/>
  <c r="G24" i="1"/>
  <c r="G39" i="1"/>
  <c r="G41" i="1"/>
  <c r="G43" i="1"/>
  <c r="G53" i="1"/>
  <c r="G55" i="1"/>
  <c r="C60" i="2"/>
  <c r="G57" i="1"/>
  <c r="G59" i="1"/>
  <c r="G61" i="1"/>
  <c r="G63" i="1"/>
  <c r="F66" i="1"/>
</calcChain>
</file>

<file path=xl/sharedStrings.xml><?xml version="1.0" encoding="utf-8"?>
<sst xmlns="http://schemas.openxmlformats.org/spreadsheetml/2006/main" count="145" uniqueCount="133">
  <si>
    <t>NORTHERN BALLET ESTIMATED COSTS</t>
  </si>
  <si>
    <t>CBEEBIES TELEVISION ESTIMATED COSTS</t>
  </si>
  <si>
    <t>Creative</t>
  </si>
  <si>
    <t>Sub-Totals</t>
  </si>
  <si>
    <t>Production Team</t>
  </si>
  <si>
    <t>Director / Choreographer</t>
  </si>
  <si>
    <t>BBC Staff - Producer, PM, PC, PMA, AP, Researcher</t>
  </si>
  <si>
    <t>Designer</t>
  </si>
  <si>
    <t>Freelance Staff - Director, Tech Mgr, VM, Script Sup, 2 FMs</t>
  </si>
  <si>
    <t>Composer</t>
  </si>
  <si>
    <t>Runners</t>
  </si>
  <si>
    <t>Lighting Designer - could this be TV and Stage £2.5 to £3</t>
  </si>
  <si>
    <t>Rehearsal Director</t>
  </si>
  <si>
    <t>Including Buyout to include TV plus £7.5K expenses</t>
  </si>
  <si>
    <t>NB this has been reduced by £47K</t>
  </si>
  <si>
    <t>Performers</t>
  </si>
  <si>
    <t>Talent</t>
  </si>
  <si>
    <t>Fees - 8 Dancers</t>
  </si>
  <si>
    <t>See TV</t>
  </si>
  <si>
    <t>Dancers TV Fees</t>
  </si>
  <si>
    <t>Fees - 12 Graduates</t>
  </si>
  <si>
    <t>Graduate TV Fees</t>
  </si>
  <si>
    <t>Travel</t>
  </si>
  <si>
    <t>Understudies</t>
  </si>
  <si>
    <t>Accomodation/Touring Allowance</t>
  </si>
  <si>
    <t>CBeebies Talent including warm-up presenter</t>
  </si>
  <si>
    <t>Per diems</t>
  </si>
  <si>
    <t>Children and Chaperones</t>
  </si>
  <si>
    <t>Overtime</t>
  </si>
  <si>
    <t>NB to allow for performance week</t>
  </si>
  <si>
    <t>NB this has been increased to reflect graduate dancers</t>
  </si>
  <si>
    <t>Musicians</t>
  </si>
  <si>
    <t>Recording with BBC Philharmonic</t>
  </si>
  <si>
    <t>Conductor Fees</t>
  </si>
  <si>
    <t>Studio Hire &amp; Mix - Use BBC Studio</t>
  </si>
  <si>
    <t>NB using recorded music by BBC Orchestra</t>
  </si>
  <si>
    <t>NB slight increase to allow for longer recording period</t>
  </si>
  <si>
    <t>Technical Staff</t>
  </si>
  <si>
    <t>Technical</t>
  </si>
  <si>
    <t>Fees</t>
  </si>
  <si>
    <t>OB Package</t>
  </si>
  <si>
    <t>PSC Crew</t>
  </si>
  <si>
    <t>Accomodation</t>
  </si>
  <si>
    <t>Lighting</t>
  </si>
  <si>
    <t>Outreach Camera Hire</t>
  </si>
  <si>
    <t>NB reduced by £9K until venue / power etc known - can be reduced further</t>
  </si>
  <si>
    <t>Design</t>
  </si>
  <si>
    <t>Set to include Dance Floor</t>
  </si>
  <si>
    <t>Joint Set Design - 1 Design to work for Event and TV</t>
  </si>
  <si>
    <t>Costume</t>
  </si>
  <si>
    <t>Dance Floor included in NB costs</t>
  </si>
  <si>
    <t>Lighting - covered in TV Lighting</t>
  </si>
  <si>
    <t>Projection</t>
  </si>
  <si>
    <t>Transport</t>
  </si>
  <si>
    <t>Make-Up</t>
  </si>
  <si>
    <t>Royalties / Publisher's Fee</t>
  </si>
  <si>
    <t>Costume - Presenters, Filming, Children</t>
  </si>
  <si>
    <t>NB Dance Floor added, Lighting taken out</t>
  </si>
  <si>
    <t>NB reduced by £10K with one set design</t>
  </si>
  <si>
    <t>Project Manager</t>
  </si>
  <si>
    <r>
      <t xml:space="preserve">T&amp;DE - </t>
    </r>
    <r>
      <rPr>
        <i/>
        <sz val="12"/>
        <color theme="1"/>
        <rFont val="Calibri"/>
        <family val="2"/>
        <scheme val="minor"/>
      </rPr>
      <t>reduced as shorter rec period, can be reduced further</t>
    </r>
  </si>
  <si>
    <t>Learning</t>
  </si>
  <si>
    <t>Post Production &amp; Graphics Package</t>
  </si>
  <si>
    <t>Dance Artist</t>
  </si>
  <si>
    <t>Hull College Apprentices - part of course work</t>
  </si>
  <si>
    <t>Resource Materials</t>
  </si>
  <si>
    <t>NB Hull College Apprentices for Outreach Work</t>
  </si>
  <si>
    <t>Northern Ballet Overheads</t>
  </si>
  <si>
    <t>Location Costs</t>
  </si>
  <si>
    <t>Theatre TV BECTU Costs - not applicable as in non theatrical venue</t>
  </si>
  <si>
    <t>Stills</t>
  </si>
  <si>
    <t>Office Costs</t>
  </si>
  <si>
    <t>Subtotal</t>
  </si>
  <si>
    <t>Contingency - 5% of budget</t>
  </si>
  <si>
    <t>Insurance - 0.35% of budget</t>
  </si>
  <si>
    <t>Total including Contingency</t>
  </si>
  <si>
    <t>Subtotal with Insurance</t>
  </si>
  <si>
    <t>Overheads - 12.7%</t>
  </si>
  <si>
    <t>Total including Insurance - excluding overheads</t>
  </si>
  <si>
    <t>OVERALL JOINT TOTAL</t>
  </si>
  <si>
    <t>CBEEBIES AND NORTHERN BALLET ESTIMATED COSTS</t>
  </si>
  <si>
    <t>INCOME</t>
  </si>
  <si>
    <t>TV Production Team</t>
  </si>
  <si>
    <t>EST Box Office Income</t>
  </si>
  <si>
    <t>Perfs</t>
  </si>
  <si>
    <t xml:space="preserve">Capacity </t>
  </si>
  <si>
    <t>Ticket Av</t>
  </si>
  <si>
    <t>% Capacity</t>
  </si>
  <si>
    <t>Northern Ballet Creative Team</t>
  </si>
  <si>
    <t>Est Total Tickets Sales</t>
  </si>
  <si>
    <t>Northern Ballet Learning Team</t>
  </si>
  <si>
    <t xml:space="preserve">Gross Box Office </t>
  </si>
  <si>
    <t>Net Box Office</t>
  </si>
  <si>
    <t>Performing Talent inc TV fees</t>
  </si>
  <si>
    <t>Musicians - Recording for Performances</t>
  </si>
  <si>
    <t>TV Technical</t>
  </si>
  <si>
    <t>Theatre Technical Staff</t>
  </si>
  <si>
    <t>Post Production and Graphic Design</t>
  </si>
  <si>
    <t>Location Costs inc TV BECTU</t>
  </si>
  <si>
    <t>T&amp;DE - for running performance and TV recording</t>
  </si>
  <si>
    <t>Northern Ballet Contingency 5%</t>
  </si>
  <si>
    <t>CBeebies Insurance</t>
  </si>
  <si>
    <t>CBeebies Overheads</t>
  </si>
  <si>
    <t>TOTAL</t>
  </si>
  <si>
    <t>VENUE INFRASTRUCTURE</t>
  </si>
  <si>
    <t>TOTAL WITH VENUE</t>
  </si>
  <si>
    <t xml:space="preserve">Hull 2017 Production Costs </t>
  </si>
  <si>
    <t>Marketing &amp; Comms</t>
  </si>
  <si>
    <t>Event Dressing</t>
  </si>
  <si>
    <t>Filming Community Engagement</t>
  </si>
  <si>
    <t>Access Performances</t>
  </si>
  <si>
    <t>3 interpreted perfs at £500 per</t>
  </si>
  <si>
    <t>Venue Hire</t>
  </si>
  <si>
    <t>estimated £5k per week</t>
  </si>
  <si>
    <t>Entertainment Licence - inspections etc</t>
  </si>
  <si>
    <t>Ticketing - transaction fees;  remote box office system / scanners</t>
  </si>
  <si>
    <t>Front of House Staffing - 1 x FOH Mgr; 4 x Box Office; 10 x Stewards; 2 x Security; 2 x First Aid</t>
  </si>
  <si>
    <t>20 staff; £50 per session,  10 perf sessions, 5 prep or other sessions</t>
  </si>
  <si>
    <t>Event Mgt</t>
  </si>
  <si>
    <t xml:space="preserve">5 days prep; 10 days delivery </t>
  </si>
  <si>
    <t>Duty of Care / Catering</t>
  </si>
  <si>
    <t>20 staff; 20 dancers; 14 crew; 6 other at £10 per day; 10 days;   assume BBC cover BBC staff catering ie add on</t>
  </si>
  <si>
    <t>Insurance</t>
  </si>
  <si>
    <t>Digital Exhibition &amp; Playing</t>
  </si>
  <si>
    <t>possible if Google or similar come on board</t>
  </si>
  <si>
    <t>Other</t>
  </si>
  <si>
    <t>Total</t>
  </si>
  <si>
    <t>TOTAL PROJECT EXPENDITURE BBC, NB &amp; HULL 2017</t>
  </si>
  <si>
    <t>TOTAL PROJECT INCOME</t>
  </si>
  <si>
    <t>BBC (showing increase as at Sept 2nd)</t>
  </si>
  <si>
    <t>BOX OFFICE</t>
  </si>
  <si>
    <t>HULL 2017</t>
  </si>
  <si>
    <t>BALANCE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</si>
</sst>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£&quot;#,##0;[Red]\-&quot;£&quot;#,##0"/>
    <numFmt numFmtId="164" formatCode="&quot;£&quot;#,##0.000;[Red]\-&quot;£&quot;#,##0.000"/>
    <numFmt numFmtId="165" formatCode="&quot;£&quot;#,##0"/>
    <numFmt numFmtId="166" formatCode="&quot;£&quot;#,##0.0;[Red]\-&quot;£&quot;#,##0.0"/>
  </numFmts>
  <fonts count="7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8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B0F0"/>
        <bgColor indexed="64"/>
      </patternFill>
    </fill>
  </fills>
  <borders count="1">
    <border>
      <left/>
      <right/>
      <top/>
      <bottom/>
      <diagonal/>
    </border>
  </borders>
  <cellStyleXfs count="39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37">
    <xf numFmtId="0" fontId="0" fillId="0" borderId="0" xfId="0"/>
    <xf numFmtId="6" fontId="0" fillId="0" borderId="0" xfId="0" applyNumberFormat="1"/>
    <xf numFmtId="0" fontId="1" fillId="0" borderId="0" xfId="0" applyFont="1"/>
    <xf numFmtId="0" fontId="0" fillId="0" borderId="0" xfId="0" applyAlignment="1">
      <alignment horizontal="right"/>
    </xf>
    <xf numFmtId="164" fontId="0" fillId="0" borderId="0" xfId="0" applyNumberFormat="1"/>
    <xf numFmtId="0" fontId="1" fillId="2" borderId="0" xfId="0" applyFont="1" applyFill="1"/>
    <xf numFmtId="165" fontId="0" fillId="0" borderId="0" xfId="0" applyNumberFormat="1"/>
    <xf numFmtId="165" fontId="1" fillId="2" borderId="0" xfId="0" applyNumberFormat="1" applyFont="1" applyFill="1"/>
    <xf numFmtId="0" fontId="1" fillId="3" borderId="0" xfId="0" applyFont="1" applyFill="1"/>
    <xf numFmtId="6" fontId="1" fillId="3" borderId="0" xfId="0" applyNumberFormat="1" applyFont="1" applyFill="1"/>
    <xf numFmtId="0" fontId="0" fillId="0" borderId="0" xfId="0" applyFill="1"/>
    <xf numFmtId="0" fontId="5" fillId="0" borderId="0" xfId="0" applyFont="1"/>
    <xf numFmtId="0" fontId="5" fillId="0" borderId="0" xfId="0" applyFont="1" applyAlignment="1">
      <alignment wrapText="1"/>
    </xf>
    <xf numFmtId="6" fontId="1" fillId="0" borderId="0" xfId="0" applyNumberFormat="1" applyFont="1"/>
    <xf numFmtId="0" fontId="0" fillId="0" borderId="0" xfId="0" applyFont="1" applyAlignment="1">
      <alignment wrapText="1"/>
    </xf>
    <xf numFmtId="0" fontId="5" fillId="2" borderId="0" xfId="0" applyFont="1" applyFill="1" applyAlignment="1">
      <alignment wrapText="1"/>
    </xf>
    <xf numFmtId="0" fontId="0" fillId="0" borderId="0" xfId="0" applyFont="1"/>
    <xf numFmtId="165" fontId="0" fillId="0" borderId="0" xfId="0" applyNumberFormat="1" applyAlignment="1">
      <alignment horizontal="right"/>
    </xf>
    <xf numFmtId="0" fontId="1" fillId="4" borderId="0" xfId="0" applyFont="1" applyFill="1"/>
    <xf numFmtId="165" fontId="1" fillId="4" borderId="0" xfId="0" applyNumberFormat="1" applyFont="1" applyFill="1"/>
    <xf numFmtId="165" fontId="1" fillId="0" borderId="0" xfId="0" applyNumberFormat="1" applyFont="1"/>
    <xf numFmtId="0" fontId="1" fillId="5" borderId="0" xfId="0" applyFont="1" applyFill="1"/>
    <xf numFmtId="165" fontId="1" fillId="5" borderId="0" xfId="0" applyNumberFormat="1" applyFont="1" applyFill="1"/>
    <xf numFmtId="0" fontId="0" fillId="5" borderId="0" xfId="0" applyFill="1"/>
    <xf numFmtId="165" fontId="0" fillId="5" borderId="0" xfId="0" applyNumberFormat="1" applyFill="1"/>
    <xf numFmtId="0" fontId="1" fillId="0" borderId="0" xfId="0" applyFont="1" applyFill="1"/>
    <xf numFmtId="165" fontId="1" fillId="0" borderId="0" xfId="0" applyNumberFormat="1" applyFont="1" applyFill="1"/>
    <xf numFmtId="9" fontId="0" fillId="0" borderId="0" xfId="0" applyNumberFormat="1"/>
    <xf numFmtId="166" fontId="0" fillId="0" borderId="0" xfId="0" applyNumberFormat="1"/>
    <xf numFmtId="165" fontId="6" fillId="0" borderId="0" xfId="0" applyNumberFormat="1" applyFont="1"/>
    <xf numFmtId="165" fontId="0" fillId="2" borderId="0" xfId="0" applyNumberFormat="1" applyFill="1"/>
    <xf numFmtId="6" fontId="0" fillId="2" borderId="0" xfId="0" applyNumberFormat="1" applyFill="1"/>
    <xf numFmtId="6" fontId="0" fillId="4" borderId="0" xfId="0" applyNumberFormat="1" applyFill="1"/>
    <xf numFmtId="0" fontId="0" fillId="0" borderId="0" xfId="0" applyAlignment="1">
      <alignment wrapText="1"/>
    </xf>
    <xf numFmtId="0" fontId="0" fillId="0" borderId="0" xfId="0" applyNumberFormat="1"/>
    <xf numFmtId="0" fontId="1" fillId="3" borderId="0" xfId="0" applyFont="1" applyFill="1" applyAlignment="1"/>
    <xf numFmtId="0" fontId="1" fillId="2" borderId="0" xfId="0" applyFont="1" applyFill="1" applyAlignment="1"/>
  </cellXfs>
  <cellStyles count="39"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6" builtinId="9" hidden="1"/>
    <cellStyle name="Followed Hyperlink" xfId="8" builtinId="9" hidden="1"/>
    <cellStyle name="Followed Hyperlink" xfId="4" builtinId="9" hidden="1"/>
    <cellStyle name="Followed Hyperlink" xfId="2" builtinId="9" hidden="1"/>
    <cellStyle name="Followed Hyperlink" xfId="14" builtinId="9" hidden="1"/>
    <cellStyle name="Followed Hyperlink" xfId="12" builtinId="9" hidden="1"/>
    <cellStyle name="Followed Hyperlink" xfId="34" builtinId="9" hidden="1"/>
    <cellStyle name="Followed Hyperlink" xfId="36" builtinId="9" hidden="1"/>
    <cellStyle name="Followed Hyperlink" xfId="30" builtinId="9" hidden="1"/>
    <cellStyle name="Followed Hyperlink" xfId="22" builtinId="9" hidden="1"/>
    <cellStyle name="Followed Hyperlink" xfId="10" builtinId="9" hidden="1"/>
    <cellStyle name="Followed Hyperlink" xfId="38" builtinId="9" hidden="1"/>
    <cellStyle name="Followed Hyperlink" xfId="28" builtinId="9" hidden="1"/>
    <cellStyle name="Followed Hyperlink" xfId="32" builtinId="9" hidden="1"/>
    <cellStyle name="Followed Hyperlink" xfId="26" builtinId="9" hidden="1"/>
    <cellStyle name="Followed Hyperlink" xfId="24" builtinId="9" hidden="1"/>
    <cellStyle name="Hyperlink" xfId="35" builtinId="8" hidden="1"/>
    <cellStyle name="Hyperlink" xfId="37" builtinId="8" hidden="1"/>
    <cellStyle name="Hyperlink" xfId="27" builtinId="8" hidden="1"/>
    <cellStyle name="Hyperlink" xfId="7" builtinId="8" hidden="1"/>
    <cellStyle name="Hyperlink" xfId="9" builtinId="8" hidden="1"/>
    <cellStyle name="Hyperlink" xfId="15" builtinId="8" hidden="1"/>
    <cellStyle name="Hyperlink" xfId="11" builtinId="8" hidden="1"/>
    <cellStyle name="Hyperlink" xfId="3" builtinId="8" hidden="1"/>
    <cellStyle name="Hyperlink" xfId="5" builtinId="8" hidden="1"/>
    <cellStyle name="Hyperlink" xfId="1" builtinId="8" hidden="1"/>
    <cellStyle name="Hyperlink" xfId="13" builtinId="8" hidden="1"/>
    <cellStyle name="Hyperlink" xfId="23" builtinId="8" hidden="1"/>
    <cellStyle name="Hyperlink" xfId="25" builtinId="8" hidden="1"/>
    <cellStyle name="Hyperlink" xfId="31" builtinId="8" hidden="1"/>
    <cellStyle name="Hyperlink" xfId="33" builtinId="8" hidden="1"/>
    <cellStyle name="Hyperlink" xfId="29" builtinId="8" hidden="1"/>
    <cellStyle name="Hyperlink" xfId="19" builtinId="8" hidden="1"/>
    <cellStyle name="Hyperlink" xfId="21" builtinId="8" hidden="1"/>
    <cellStyle name="Hyperlink" xfId="17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G85"/>
  <sheetViews>
    <sheetView workbookViewId="0" xr3:uid="{AEA406A1-0E4B-5B11-9CD5-51D6E497D94C}">
      <selection activeCell="C15" sqref="C15"/>
    </sheetView>
  </sheetViews>
  <sheetFormatPr defaultColWidth="11" defaultRowHeight="15.75"/>
  <cols>
    <col min="1" max="1" width="30.625" customWidth="1"/>
    <col min="2" max="2" width="11.5" customWidth="1"/>
    <col min="3" max="3" width="14" customWidth="1"/>
    <col min="4" max="4" width="6.625" customWidth="1"/>
    <col min="5" max="5" width="51.125" customWidth="1"/>
    <col min="6" max="6" width="11.5" customWidth="1"/>
    <col min="7" max="7" width="14" customWidth="1"/>
  </cols>
  <sheetData>
    <row r="2" spans="1:7">
      <c r="A2" s="35" t="s">
        <v>0</v>
      </c>
      <c r="B2" s="35"/>
      <c r="C2" s="35"/>
      <c r="E2" s="36" t="s">
        <v>1</v>
      </c>
      <c r="F2" s="36"/>
      <c r="G2" s="36"/>
    </row>
    <row r="4" spans="1:7">
      <c r="A4" s="2" t="s">
        <v>2</v>
      </c>
      <c r="C4" s="3" t="s">
        <v>3</v>
      </c>
      <c r="E4" s="2" t="s">
        <v>4</v>
      </c>
      <c r="G4" s="3" t="s">
        <v>3</v>
      </c>
    </row>
    <row r="5" spans="1:7">
      <c r="A5" t="s">
        <v>5</v>
      </c>
      <c r="B5" s="1">
        <v>13500</v>
      </c>
      <c r="C5" s="1"/>
      <c r="E5" t="s">
        <v>6</v>
      </c>
      <c r="F5" s="1">
        <v>55000</v>
      </c>
    </row>
    <row r="6" spans="1:7">
      <c r="A6" t="s">
        <v>7</v>
      </c>
      <c r="B6" s="1">
        <v>9000</v>
      </c>
      <c r="C6" s="1"/>
      <c r="E6" t="s">
        <v>8</v>
      </c>
      <c r="F6" s="1">
        <v>20000</v>
      </c>
    </row>
    <row r="7" spans="1:7">
      <c r="A7" t="s">
        <v>9</v>
      </c>
      <c r="B7" s="1">
        <v>9000</v>
      </c>
      <c r="C7" s="1"/>
      <c r="E7" t="s">
        <v>10</v>
      </c>
      <c r="F7" s="1">
        <v>4000</v>
      </c>
    </row>
    <row r="8" spans="1:7" ht="31.5">
      <c r="A8" s="33" t="s">
        <v>11</v>
      </c>
      <c r="B8" s="32">
        <v>4000</v>
      </c>
      <c r="C8" s="1"/>
    </row>
    <row r="9" spans="1:7">
      <c r="A9" t="s">
        <v>12</v>
      </c>
      <c r="B9" s="32">
        <v>4000</v>
      </c>
      <c r="C9" s="1"/>
    </row>
    <row r="10" spans="1:7" ht="31.5">
      <c r="A10" s="15" t="s">
        <v>13</v>
      </c>
      <c r="C10" s="1">
        <f>SUM(B5:B9)</f>
        <v>39500</v>
      </c>
      <c r="D10" s="1"/>
      <c r="E10" s="11" t="s">
        <v>14</v>
      </c>
      <c r="G10" s="1">
        <f>SUM(F5:F7)</f>
        <v>79000</v>
      </c>
    </row>
    <row r="12" spans="1:7">
      <c r="A12" s="2" t="s">
        <v>15</v>
      </c>
      <c r="E12" s="2" t="s">
        <v>16</v>
      </c>
    </row>
    <row r="13" spans="1:7">
      <c r="A13" t="s">
        <v>17</v>
      </c>
      <c r="B13" s="1" t="s">
        <v>18</v>
      </c>
      <c r="E13" t="s">
        <v>19</v>
      </c>
      <c r="F13" s="1">
        <v>9000</v>
      </c>
    </row>
    <row r="14" spans="1:7">
      <c r="A14" t="s">
        <v>20</v>
      </c>
      <c r="B14" s="1" t="s">
        <v>18</v>
      </c>
      <c r="E14" t="s">
        <v>21</v>
      </c>
      <c r="F14" s="1">
        <f>328*12</f>
        <v>3936</v>
      </c>
    </row>
    <row r="15" spans="1:7">
      <c r="A15" t="s">
        <v>22</v>
      </c>
      <c r="B15" s="1">
        <v>700</v>
      </c>
      <c r="E15" t="s">
        <v>23</v>
      </c>
      <c r="F15" s="1">
        <v>1900</v>
      </c>
    </row>
    <row r="16" spans="1:7">
      <c r="A16" t="s">
        <v>24</v>
      </c>
      <c r="B16" s="1">
        <v>10000</v>
      </c>
      <c r="E16" t="s">
        <v>25</v>
      </c>
      <c r="F16" s="1">
        <v>3000</v>
      </c>
    </row>
    <row r="17" spans="1:7">
      <c r="A17" t="s">
        <v>26</v>
      </c>
      <c r="B17" s="1">
        <v>1500</v>
      </c>
      <c r="E17" t="s">
        <v>27</v>
      </c>
      <c r="F17" s="1">
        <v>3000</v>
      </c>
    </row>
    <row r="18" spans="1:7">
      <c r="A18" t="s">
        <v>28</v>
      </c>
      <c r="B18" s="1">
        <v>1000</v>
      </c>
      <c r="E18" t="s">
        <v>28</v>
      </c>
      <c r="F18" s="1">
        <v>1500</v>
      </c>
    </row>
    <row r="19" spans="1:7">
      <c r="A19" s="11" t="s">
        <v>29</v>
      </c>
      <c r="C19" s="1">
        <f>SUM(B13:B18)</f>
        <v>13200</v>
      </c>
      <c r="E19" s="11" t="s">
        <v>30</v>
      </c>
      <c r="G19" s="1">
        <f>SUM(F13:F18)</f>
        <v>22336</v>
      </c>
    </row>
    <row r="21" spans="1:7">
      <c r="A21" s="2" t="s">
        <v>31</v>
      </c>
      <c r="E21" s="2" t="s">
        <v>31</v>
      </c>
    </row>
    <row r="22" spans="1:7">
      <c r="A22" t="s">
        <v>32</v>
      </c>
      <c r="B22" s="1"/>
      <c r="E22" t="s">
        <v>33</v>
      </c>
      <c r="F22" s="1">
        <v>600</v>
      </c>
    </row>
    <row r="23" spans="1:7">
      <c r="B23" s="1"/>
      <c r="E23" t="s">
        <v>34</v>
      </c>
      <c r="F23" s="1"/>
    </row>
    <row r="24" spans="1:7" ht="31.5">
      <c r="A24" s="12" t="s">
        <v>35</v>
      </c>
      <c r="C24" s="1">
        <f>SUM(B22:B23)</f>
        <v>0</v>
      </c>
      <c r="E24" s="11" t="s">
        <v>36</v>
      </c>
      <c r="G24" s="1">
        <f>SUM(F22:F23)</f>
        <v>600</v>
      </c>
    </row>
    <row r="26" spans="1:7">
      <c r="A26" s="2" t="s">
        <v>37</v>
      </c>
      <c r="E26" s="2" t="s">
        <v>38</v>
      </c>
    </row>
    <row r="27" spans="1:7">
      <c r="A27" t="s">
        <v>39</v>
      </c>
      <c r="B27" s="1">
        <v>5000</v>
      </c>
      <c r="E27" t="s">
        <v>40</v>
      </c>
      <c r="F27" s="1">
        <v>50000</v>
      </c>
    </row>
    <row r="28" spans="1:7">
      <c r="A28" t="s">
        <v>22</v>
      </c>
      <c r="B28" s="1">
        <v>840</v>
      </c>
      <c r="E28" t="s">
        <v>41</v>
      </c>
      <c r="F28" s="1">
        <v>15000</v>
      </c>
    </row>
    <row r="29" spans="1:7">
      <c r="A29" t="s">
        <v>42</v>
      </c>
      <c r="B29" s="1">
        <v>10000</v>
      </c>
      <c r="E29" t="s">
        <v>43</v>
      </c>
      <c r="F29" s="1">
        <v>10000</v>
      </c>
    </row>
    <row r="30" spans="1:7">
      <c r="A30" t="s">
        <v>26</v>
      </c>
      <c r="B30" s="1">
        <v>500</v>
      </c>
      <c r="E30" t="s">
        <v>44</v>
      </c>
      <c r="F30" s="1">
        <v>1000</v>
      </c>
    </row>
    <row r="31" spans="1:7" ht="31.5">
      <c r="C31" s="1">
        <f>SUM(B27:B30)</f>
        <v>16340</v>
      </c>
      <c r="E31" s="12" t="s">
        <v>45</v>
      </c>
      <c r="G31" s="1">
        <f>SUM(F27:F30)</f>
        <v>76000</v>
      </c>
    </row>
    <row r="33" spans="1:7">
      <c r="A33" s="2" t="s">
        <v>46</v>
      </c>
      <c r="E33" s="2" t="s">
        <v>46</v>
      </c>
    </row>
    <row r="34" spans="1:7">
      <c r="A34" t="s">
        <v>47</v>
      </c>
      <c r="B34" s="1">
        <v>25000</v>
      </c>
      <c r="E34" t="s">
        <v>48</v>
      </c>
      <c r="F34" s="1"/>
    </row>
    <row r="35" spans="1:7">
      <c r="A35" t="s">
        <v>49</v>
      </c>
      <c r="B35" s="1">
        <v>15000</v>
      </c>
      <c r="E35" t="s">
        <v>50</v>
      </c>
      <c r="F35" s="1"/>
    </row>
    <row r="36" spans="1:7">
      <c r="A36" t="s">
        <v>51</v>
      </c>
      <c r="B36" s="1"/>
      <c r="E36" t="s">
        <v>52</v>
      </c>
      <c r="F36" s="1">
        <v>15500</v>
      </c>
    </row>
    <row r="37" spans="1:7">
      <c r="A37" t="s">
        <v>53</v>
      </c>
      <c r="B37" s="1">
        <v>2500</v>
      </c>
      <c r="E37" t="s">
        <v>54</v>
      </c>
      <c r="F37" s="1">
        <v>6500</v>
      </c>
    </row>
    <row r="38" spans="1:7">
      <c r="A38" t="s">
        <v>55</v>
      </c>
      <c r="B38" s="1">
        <v>3500</v>
      </c>
      <c r="E38" t="s">
        <v>56</v>
      </c>
      <c r="F38" s="1">
        <v>4000</v>
      </c>
    </row>
    <row r="39" spans="1:7" ht="31.5">
      <c r="A39" s="12" t="s">
        <v>57</v>
      </c>
      <c r="C39" s="1">
        <f>SUM(B34:B38)</f>
        <v>46000</v>
      </c>
      <c r="E39" s="11" t="s">
        <v>58</v>
      </c>
      <c r="G39" s="1">
        <f>SUM(F34:F38)</f>
        <v>26000</v>
      </c>
    </row>
    <row r="41" spans="1:7">
      <c r="A41" s="14" t="s">
        <v>59</v>
      </c>
      <c r="C41" s="32">
        <v>15000</v>
      </c>
      <c r="E41" s="2" t="s">
        <v>60</v>
      </c>
      <c r="F41" s="1">
        <v>15000</v>
      </c>
      <c r="G41" s="1">
        <f>F41</f>
        <v>15000</v>
      </c>
    </row>
    <row r="43" spans="1:7">
      <c r="A43" s="2" t="s">
        <v>61</v>
      </c>
      <c r="E43" s="2" t="s">
        <v>62</v>
      </c>
      <c r="F43" s="1">
        <v>14000</v>
      </c>
      <c r="G43" s="1">
        <f>F43</f>
        <v>14000</v>
      </c>
    </row>
    <row r="44" spans="1:7">
      <c r="A44" t="s">
        <v>63</v>
      </c>
      <c r="B44" s="1">
        <v>12500</v>
      </c>
    </row>
    <row r="45" spans="1:7">
      <c r="A45" t="s">
        <v>64</v>
      </c>
      <c r="B45" s="1"/>
    </row>
    <row r="46" spans="1:7">
      <c r="A46" t="s">
        <v>65</v>
      </c>
      <c r="B46" s="1">
        <v>2500</v>
      </c>
    </row>
    <row r="47" spans="1:7" ht="31.5">
      <c r="A47" s="12" t="s">
        <v>66</v>
      </c>
      <c r="C47" s="1">
        <f>SUM(B44:B46)</f>
        <v>15000</v>
      </c>
    </row>
    <row r="49" spans="1:7">
      <c r="A49" s="2" t="s">
        <v>67</v>
      </c>
      <c r="C49" s="1">
        <v>16000</v>
      </c>
      <c r="E49" s="2" t="s">
        <v>68</v>
      </c>
    </row>
    <row r="50" spans="1:7">
      <c r="B50" s="1"/>
      <c r="E50" t="s">
        <v>69</v>
      </c>
      <c r="F50" s="1"/>
    </row>
    <row r="51" spans="1:7">
      <c r="B51" s="1"/>
      <c r="E51" t="s">
        <v>70</v>
      </c>
      <c r="F51" s="1">
        <v>2000</v>
      </c>
    </row>
    <row r="52" spans="1:7">
      <c r="B52" s="1"/>
      <c r="E52" t="s">
        <v>71</v>
      </c>
      <c r="F52" s="1">
        <v>500</v>
      </c>
    </row>
    <row r="53" spans="1:7">
      <c r="A53" s="10"/>
      <c r="C53" s="1"/>
      <c r="G53" s="1">
        <f>SUM(F50:F52)</f>
        <v>2500</v>
      </c>
    </row>
    <row r="55" spans="1:7">
      <c r="A55" t="s">
        <v>72</v>
      </c>
      <c r="C55" s="1">
        <f>SUM(C10:C53)</f>
        <v>161040</v>
      </c>
      <c r="E55" t="s">
        <v>72</v>
      </c>
      <c r="G55" s="1">
        <f>SUM(G5:G53)</f>
        <v>235436</v>
      </c>
    </row>
    <row r="56" spans="1:7">
      <c r="G56" s="4"/>
    </row>
    <row r="57" spans="1:7">
      <c r="A57" t="s">
        <v>73</v>
      </c>
      <c r="C57" s="31">
        <f>C55*0.05</f>
        <v>8052</v>
      </c>
      <c r="E57" t="s">
        <v>74</v>
      </c>
      <c r="G57" s="6">
        <f>G55*0.0035</f>
        <v>824.02600000000007</v>
      </c>
    </row>
    <row r="58" spans="1:7">
      <c r="G58" s="6"/>
    </row>
    <row r="59" spans="1:7">
      <c r="A59" s="8" t="s">
        <v>75</v>
      </c>
      <c r="B59" s="8"/>
      <c r="C59" s="9">
        <f>C57+C55</f>
        <v>169092</v>
      </c>
      <c r="D59" s="10"/>
      <c r="E59" s="5" t="s">
        <v>76</v>
      </c>
      <c r="F59" s="5"/>
      <c r="G59" s="7">
        <f>SUM(G55:G57)</f>
        <v>236260.02600000001</v>
      </c>
    </row>
    <row r="60" spans="1:7">
      <c r="G60" s="6"/>
    </row>
    <row r="61" spans="1:7">
      <c r="E61" t="s">
        <v>77</v>
      </c>
      <c r="G61" s="6">
        <f>G59*0.127</f>
        <v>30005.023302000001</v>
      </c>
    </row>
    <row r="62" spans="1:7">
      <c r="A62" s="1"/>
      <c r="C62" s="1"/>
      <c r="G62" s="6"/>
    </row>
    <row r="63" spans="1:7">
      <c r="C63" s="1"/>
      <c r="E63" t="s">
        <v>78</v>
      </c>
      <c r="G63" s="6">
        <f>G61+G59</f>
        <v>266265.04930200003</v>
      </c>
    </row>
    <row r="66" spans="5:6">
      <c r="E66" s="13" t="s">
        <v>79</v>
      </c>
      <c r="F66" s="13">
        <f>C59+G63</f>
        <v>435357.04930200003</v>
      </c>
    </row>
    <row r="81" spans="5:6">
      <c r="E81" s="1"/>
      <c r="F81" s="1"/>
    </row>
    <row r="82" spans="5:6">
      <c r="F82" s="1"/>
    </row>
    <row r="83" spans="5:6">
      <c r="F83" s="1"/>
    </row>
    <row r="84" spans="5:6">
      <c r="F84" s="1"/>
    </row>
    <row r="85" spans="5:6">
      <c r="F85" s="1"/>
    </row>
  </sheetData>
  <mergeCells count="2">
    <mergeCell ref="A2:C2"/>
    <mergeCell ref="E2:G2"/>
  </mergeCells>
  <phoneticPr fontId="4" type="noConversion"/>
  <pageMargins left="0.36000000000000004" right="0.36000000000000004" top="1" bottom="0.6100000000000001" header="0.5" footer="0.5"/>
  <pageSetup paperSize="9" scale="64" orientation="portrait" horizontalDpi="4294967292" verticalDpi="4294967292"/>
  <headerFooter>
    <oddHeader>&amp;C&amp;"Calibri Bold,Bold"&amp;K000000HULL 2017 - CBEEBIES AND NORTHERN BALLET_x000D__x000D_THE GREAT BLUENESS AND OTHER PREDICAMENTS_x000D_</oddHeader>
  </headerFooter>
  <ignoredErrors>
    <ignoredError sqref="C55 G55 G59 C24 G24 C39 C47" emptyCellReference="1"/>
  </ignoredErrors>
  <extLst>
    <ext xmlns:mx="http://schemas.microsoft.com/office/mac/excel/2008/main" uri="{64002731-A6B0-56B0-2670-7721B7C09600}">
      <mx:PLV Mode="0" OnePage="0" WScale="10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I81"/>
  <sheetViews>
    <sheetView tabSelected="1" workbookViewId="0" xr3:uid="{958C4451-9541-5A59-BF78-D2F731DF1C81}">
      <selection activeCell="C4" sqref="C4"/>
    </sheetView>
  </sheetViews>
  <sheetFormatPr defaultColWidth="11" defaultRowHeight="15.75"/>
  <cols>
    <col min="1" max="1" width="65.625" customWidth="1"/>
    <col min="2" max="2" width="11.5" customWidth="1"/>
    <col min="3" max="3" width="14" style="6" customWidth="1"/>
  </cols>
  <sheetData>
    <row r="2" spans="1:9">
      <c r="A2" s="36" t="s">
        <v>80</v>
      </c>
      <c r="B2" s="36"/>
      <c r="C2" s="36"/>
      <c r="F2" t="s">
        <v>81</v>
      </c>
    </row>
    <row r="4" spans="1:9">
      <c r="A4" s="16" t="s">
        <v>82</v>
      </c>
      <c r="C4" s="17">
        <v>79000</v>
      </c>
      <c r="F4" t="s">
        <v>83</v>
      </c>
    </row>
    <row r="5" spans="1:9">
      <c r="B5" s="1"/>
    </row>
    <row r="6" spans="1:9">
      <c r="A6" t="s">
        <v>46</v>
      </c>
      <c r="B6" s="1"/>
      <c r="C6" s="6">
        <v>67000</v>
      </c>
      <c r="F6" t="s">
        <v>84</v>
      </c>
      <c r="G6">
        <v>10</v>
      </c>
      <c r="H6" t="s">
        <v>85</v>
      </c>
      <c r="I6">
        <v>700</v>
      </c>
    </row>
    <row r="7" spans="1:9">
      <c r="B7" s="1"/>
      <c r="F7" t="s">
        <v>86</v>
      </c>
      <c r="G7" s="1">
        <v>5</v>
      </c>
      <c r="H7" t="s">
        <v>87</v>
      </c>
      <c r="I7" s="27">
        <v>0.6</v>
      </c>
    </row>
    <row r="8" spans="1:9">
      <c r="A8" t="s">
        <v>88</v>
      </c>
      <c r="B8" s="1"/>
      <c r="C8" s="6">
        <v>32500</v>
      </c>
      <c r="F8" t="s">
        <v>89</v>
      </c>
      <c r="G8" s="1"/>
      <c r="I8" s="34">
        <f>0.6*(I6*G6)</f>
        <v>4200</v>
      </c>
    </row>
    <row r="9" spans="1:9">
      <c r="B9" s="1"/>
    </row>
    <row r="10" spans="1:9">
      <c r="A10" t="s">
        <v>90</v>
      </c>
      <c r="B10" s="1"/>
      <c r="C10" s="6">
        <v>30000</v>
      </c>
      <c r="F10" t="s">
        <v>91</v>
      </c>
      <c r="I10" s="1">
        <f>G6*I6*G7*I7</f>
        <v>21000</v>
      </c>
    </row>
    <row r="11" spans="1:9">
      <c r="B11" s="1"/>
      <c r="F11" t="s">
        <v>92</v>
      </c>
      <c r="I11" s="28">
        <f>I10/1.2</f>
        <v>17500</v>
      </c>
    </row>
    <row r="12" spans="1:9">
      <c r="A12" t="s">
        <v>93</v>
      </c>
      <c r="C12" s="6">
        <v>23336</v>
      </c>
    </row>
    <row r="14" spans="1:9">
      <c r="A14" s="16" t="s">
        <v>94</v>
      </c>
      <c r="C14" s="6">
        <v>600</v>
      </c>
    </row>
    <row r="16" spans="1:9">
      <c r="A16" s="16" t="s">
        <v>95</v>
      </c>
      <c r="C16" s="6">
        <v>81000</v>
      </c>
    </row>
    <row r="17" spans="1:3">
      <c r="B17" s="1"/>
    </row>
    <row r="18" spans="1:3">
      <c r="A18" t="s">
        <v>96</v>
      </c>
      <c r="B18" s="1"/>
      <c r="C18" s="6">
        <v>5000</v>
      </c>
    </row>
    <row r="19" spans="1:3">
      <c r="A19" s="11"/>
    </row>
    <row r="20" spans="1:3">
      <c r="A20" t="s">
        <v>97</v>
      </c>
      <c r="C20" s="6">
        <v>14000</v>
      </c>
    </row>
    <row r="21" spans="1:3">
      <c r="A21" s="2"/>
    </row>
    <row r="22" spans="1:3">
      <c r="A22" t="s">
        <v>98</v>
      </c>
      <c r="B22" s="1"/>
      <c r="C22" s="6">
        <v>2500</v>
      </c>
    </row>
    <row r="23" spans="1:3">
      <c r="B23" s="1"/>
    </row>
    <row r="24" spans="1:3">
      <c r="A24" t="s">
        <v>99</v>
      </c>
      <c r="B24" s="1"/>
      <c r="C24" s="6">
        <v>46040</v>
      </c>
    </row>
    <row r="25" spans="1:3">
      <c r="B25" s="1"/>
    </row>
    <row r="26" spans="1:3">
      <c r="A26" t="s">
        <v>72</v>
      </c>
      <c r="B26" s="1"/>
      <c r="C26" s="6">
        <f>SUM(C4:C24)</f>
        <v>380976</v>
      </c>
    </row>
    <row r="27" spans="1:3">
      <c r="B27" s="1"/>
    </row>
    <row r="28" spans="1:3">
      <c r="A28" t="s">
        <v>100</v>
      </c>
      <c r="B28" s="1"/>
      <c r="C28" s="6">
        <v>8052</v>
      </c>
    </row>
    <row r="29" spans="1:3">
      <c r="A29" t="s">
        <v>67</v>
      </c>
      <c r="C29" s="6">
        <v>16000</v>
      </c>
    </row>
    <row r="30" spans="1:3">
      <c r="A30" s="2"/>
    </row>
    <row r="31" spans="1:3">
      <c r="A31" t="s">
        <v>101</v>
      </c>
      <c r="B31" s="1"/>
      <c r="C31" s="6">
        <v>807</v>
      </c>
    </row>
    <row r="32" spans="1:3">
      <c r="A32" t="s">
        <v>102</v>
      </c>
      <c r="B32" s="1"/>
      <c r="C32" s="6">
        <v>29368</v>
      </c>
    </row>
    <row r="33" spans="1:9">
      <c r="B33" s="1"/>
    </row>
    <row r="35" spans="1:9">
      <c r="A35" s="5" t="s">
        <v>103</v>
      </c>
      <c r="B35" s="5"/>
      <c r="C35" s="7">
        <f>C26+C28+C29+C31+C32</f>
        <v>435203</v>
      </c>
    </row>
    <row r="37" spans="1:9">
      <c r="A37" t="s">
        <v>104</v>
      </c>
      <c r="C37" s="6">
        <v>66510</v>
      </c>
    </row>
    <row r="39" spans="1:9">
      <c r="A39" s="18" t="s">
        <v>105</v>
      </c>
      <c r="B39" s="18"/>
      <c r="C39" s="19">
        <f>SUM(C35:C37)</f>
        <v>501713</v>
      </c>
    </row>
    <row r="40" spans="1:9" s="10" customFormat="1">
      <c r="A40" s="25"/>
      <c r="B40" s="25"/>
      <c r="C40" s="26"/>
      <c r="F40"/>
      <c r="G40"/>
      <c r="H40"/>
      <c r="I40"/>
    </row>
    <row r="41" spans="1:9" s="10" customFormat="1">
      <c r="A41" s="25"/>
      <c r="B41" s="25"/>
      <c r="C41" s="26"/>
    </row>
    <row r="42" spans="1:9">
      <c r="F42" s="10"/>
      <c r="G42" s="10"/>
      <c r="H42" s="10"/>
      <c r="I42" s="10"/>
    </row>
    <row r="43" spans="1:9">
      <c r="A43" s="21" t="s">
        <v>106</v>
      </c>
      <c r="B43" s="23"/>
      <c r="C43" s="24"/>
    </row>
    <row r="44" spans="1:9">
      <c r="A44" t="s">
        <v>107</v>
      </c>
      <c r="C44" s="6">
        <v>15000</v>
      </c>
    </row>
    <row r="45" spans="1:9">
      <c r="A45" t="s">
        <v>108</v>
      </c>
      <c r="C45" s="30">
        <v>2000</v>
      </c>
    </row>
    <row r="46" spans="1:9">
      <c r="A46" t="s">
        <v>109</v>
      </c>
      <c r="C46" s="30">
        <v>2000</v>
      </c>
    </row>
    <row r="47" spans="1:9">
      <c r="A47" t="s">
        <v>110</v>
      </c>
      <c r="C47" s="6">
        <v>1500</v>
      </c>
      <c r="D47" t="s">
        <v>111</v>
      </c>
    </row>
    <row r="48" spans="1:9">
      <c r="A48" t="s">
        <v>112</v>
      </c>
      <c r="C48" s="30">
        <v>10000</v>
      </c>
      <c r="D48" t="s">
        <v>113</v>
      </c>
    </row>
    <row r="49" spans="1:4">
      <c r="A49" t="s">
        <v>114</v>
      </c>
      <c r="C49" s="6">
        <v>500</v>
      </c>
    </row>
    <row r="50" spans="1:4">
      <c r="A50" t="s">
        <v>115</v>
      </c>
      <c r="C50" s="6">
        <v>1500</v>
      </c>
    </row>
    <row r="51" spans="1:4">
      <c r="A51" s="1" t="s">
        <v>116</v>
      </c>
      <c r="B51" s="1"/>
      <c r="C51" s="6">
        <f>20*50*15</f>
        <v>15000</v>
      </c>
      <c r="D51" t="s">
        <v>117</v>
      </c>
    </row>
    <row r="52" spans="1:4">
      <c r="A52" s="31" t="s">
        <v>118</v>
      </c>
      <c r="B52" s="31"/>
      <c r="C52" s="30">
        <f>15*250</f>
        <v>3750</v>
      </c>
      <c r="D52" t="s">
        <v>119</v>
      </c>
    </row>
    <row r="53" spans="1:4">
      <c r="A53" t="s">
        <v>120</v>
      </c>
      <c r="B53" s="1"/>
      <c r="C53" s="30">
        <f>60*10*10</f>
        <v>6000</v>
      </c>
      <c r="D53" t="s">
        <v>121</v>
      </c>
    </row>
    <row r="54" spans="1:4">
      <c r="A54" t="s">
        <v>122</v>
      </c>
      <c r="B54" s="1"/>
      <c r="C54" s="6">
        <v>2500</v>
      </c>
    </row>
    <row r="55" spans="1:4">
      <c r="A55" t="s">
        <v>123</v>
      </c>
      <c r="B55" s="1"/>
      <c r="C55" s="6">
        <v>0</v>
      </c>
      <c r="D55" t="s">
        <v>124</v>
      </c>
    </row>
    <row r="56" spans="1:4">
      <c r="A56" t="s">
        <v>125</v>
      </c>
      <c r="B56" s="1"/>
      <c r="C56" s="30">
        <v>2500</v>
      </c>
    </row>
    <row r="57" spans="1:4">
      <c r="A57" s="21" t="s">
        <v>126</v>
      </c>
      <c r="B57" s="21"/>
      <c r="C57" s="22">
        <f>SUM(C44:C56)</f>
        <v>62250</v>
      </c>
    </row>
    <row r="60" spans="1:4">
      <c r="A60" s="2" t="s">
        <v>127</v>
      </c>
      <c r="B60" s="2"/>
      <c r="C60" s="20">
        <f>C57+C35+C37</f>
        <v>563963</v>
      </c>
    </row>
    <row r="62" spans="1:4">
      <c r="A62" t="s">
        <v>128</v>
      </c>
    </row>
    <row r="63" spans="1:4">
      <c r="A63" t="s">
        <v>129</v>
      </c>
      <c r="C63" s="6">
        <v>280000</v>
      </c>
    </row>
    <row r="64" spans="1:4">
      <c r="A64" t="s">
        <v>130</v>
      </c>
      <c r="C64" s="6">
        <f>I11</f>
        <v>17500</v>
      </c>
    </row>
    <row r="65" spans="1:3">
      <c r="A65" t="s">
        <v>131</v>
      </c>
      <c r="C65" s="6">
        <v>242000</v>
      </c>
    </row>
    <row r="66" spans="1:3">
      <c r="A66" s="25" t="s">
        <v>128</v>
      </c>
      <c r="B66" s="25"/>
      <c r="C66" s="26">
        <f>SUM(C63:C65)</f>
        <v>539500</v>
      </c>
    </row>
    <row r="67" spans="1:3">
      <c r="A67" t="s">
        <v>132</v>
      </c>
      <c r="C67" s="29">
        <f>C66-C60</f>
        <v>-24463</v>
      </c>
    </row>
    <row r="70" spans="1:3">
      <c r="C70"/>
    </row>
    <row r="71" spans="1:3">
      <c r="C71"/>
    </row>
    <row r="72" spans="1:3">
      <c r="C72"/>
    </row>
    <row r="73" spans="1:3">
      <c r="C73"/>
    </row>
    <row r="74" spans="1:3">
      <c r="C74"/>
    </row>
    <row r="75" spans="1:3">
      <c r="C75"/>
    </row>
    <row r="76" spans="1:3">
      <c r="C76"/>
    </row>
    <row r="77" spans="1:3">
      <c r="C77"/>
    </row>
    <row r="78" spans="1:3">
      <c r="C78"/>
    </row>
    <row r="79" spans="1:3">
      <c r="C79"/>
    </row>
    <row r="80" spans="1:3">
      <c r="C80"/>
    </row>
    <row r="81" spans="3:3">
      <c r="C81"/>
    </row>
  </sheetData>
  <mergeCells count="1">
    <mergeCell ref="A2:C2"/>
  </mergeCells>
  <phoneticPr fontId="4" type="noConversion"/>
  <pageMargins left="0.36000000000000004" right="0.36000000000000004" top="1" bottom="0.6100000000000001" header="0.5" footer="0.5"/>
  <pageSetup paperSize="9" orientation="portrait" horizontalDpi="4294967292" verticalDpi="4294967292"/>
  <headerFooter>
    <oddHeader>&amp;C&amp;"Calibri Bold,Bold"&amp;K000000HULL 2017 - CBEEBIES AND NORTHERN BALLET_x000D__x000D_THE GREAT BLUENESS AND OTHER PREDICAMENTS_x000D_</oddHeader>
  </headerFooter>
  <ignoredErrors>
    <ignoredError sqref="C26" emptyCellReference="1"/>
  </ignoredErrors>
  <extLst>
    <ext xmlns:mx="http://schemas.microsoft.com/office/mac/excel/2008/main" uri="{64002731-A6B0-56B0-2670-7721B7C09600}">
      <mx:PLV Mode="0" OnePage="0" WScale="10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42307EFC073438B4FFFF77ECBCF68" ma:contentTypeVersion="12" ma:contentTypeDescription="Create a new document." ma:contentTypeScope="" ma:versionID="034189de01be7df593913df764eac2ba">
  <xsd:schema xmlns:xsd="http://www.w3.org/2001/XMLSchema" xmlns:xs="http://www.w3.org/2001/XMLSchema" xmlns:p="http://schemas.microsoft.com/office/2006/metadata/properties" xmlns:ns2="80129174-c05c-43cc-8e32-21fcbdfe51bb" xmlns:ns3="958b15ed-c521-4290-b073-2e98d4cc1d7f" xmlns:ns4="http://schemas.microsoft.com/sharepoint/v3/fields" targetNamespace="http://schemas.microsoft.com/office/2006/metadata/properties" ma:root="true" ma:fieldsID="df0f5f7795057d951e7ae7a806083bab" ns2:_="" ns3:_="" ns4:_="">
    <xsd:import namespace="80129174-c05c-43cc-8e32-21fcbdfe51bb"/>
    <xsd:import namespace="958b15ed-c521-4290-b073-2e98d4cc1d7f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4:wic_System_Copyright" minOccurs="0"/>
                <xsd:element ref="ns2:Sensi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29174-c05c-43cc-8e32-21fcbdfe5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Sensitivity" ma:index="19" nillable="true" ma:displayName="Sensitivity" ma:description="Contains personal or commercially sensitive data?" ma:format="Dropdown" ma:internalName="Sensitivity">
      <xsd:simpleType>
        <xsd:restriction base="dms:Choice">
          <xsd:enumeration value="Sensitive personal data"/>
          <xsd:enumeration value="Commercially sensitive data"/>
          <xsd:enumeration value="Both"/>
          <xsd:enumeration value="Nei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8b15ed-c521-4290-b073-2e98d4cc1d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18" nillable="true" ma:displayName="Copyright" ma:internalName="wic_System_Copyrigh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nsitivity xmlns="80129174-c05c-43cc-8e32-21fcbdfe51bb" xsi:nil="true"/>
    <wic_System_Copyright xmlns="http://schemas.microsoft.com/sharepoint/v3/fields" xsi:nil="true"/>
  </documentManagement>
</p:properties>
</file>

<file path=customXml/itemProps1.xml><?xml version="1.0" encoding="utf-8"?>
<ds:datastoreItem xmlns:ds="http://schemas.openxmlformats.org/officeDocument/2006/customXml" ds:itemID="{91E46ED7-1A99-4535-9E68-C3173FBD5ED2}"/>
</file>

<file path=customXml/itemProps2.xml><?xml version="1.0" encoding="utf-8"?>
<ds:datastoreItem xmlns:ds="http://schemas.openxmlformats.org/officeDocument/2006/customXml" ds:itemID="{76B08100-7120-41D5-9C57-72DB742C3DE6}"/>
</file>

<file path=customXml/itemProps3.xml><?xml version="1.0" encoding="utf-8"?>
<ds:datastoreItem xmlns:ds="http://schemas.openxmlformats.org/officeDocument/2006/customXml" ds:itemID="{F75915B2-E3DF-4627-A1B7-C83CFABADFB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BBC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Angela Young</dc:creator>
  <cp:keywords/>
  <dc:description/>
  <cp:lastModifiedBy>Henri Duckworth</cp:lastModifiedBy>
  <cp:revision/>
  <dcterms:created xsi:type="dcterms:W3CDTF">2015-10-26T18:54:41Z</dcterms:created>
  <dcterms:modified xsi:type="dcterms:W3CDTF">2016-11-29T18:38:41Z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0x010100F8C42307EFC073438B4FFFF77ECBCF68</vt:lpwstr>
  </property>
</Properties>
</file>