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195" windowHeight="85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U25" i="1" l="1"/>
  <c r="U24" i="1"/>
  <c r="U23" i="1"/>
  <c r="V20" i="1"/>
  <c r="V19" i="1"/>
  <c r="V18" i="1"/>
  <c r="V17" i="1"/>
  <c r="V16" i="1"/>
  <c r="V15" i="1"/>
  <c r="V14" i="1"/>
  <c r="V13" i="1"/>
  <c r="V12" i="1"/>
  <c r="V11" i="1"/>
  <c r="V10" i="1"/>
  <c r="U20" i="1"/>
  <c r="U19" i="1"/>
  <c r="U18" i="1"/>
  <c r="U17" i="1"/>
  <c r="T21" i="1"/>
  <c r="J21" i="1"/>
  <c r="W20" i="1"/>
  <c r="X20" i="1" s="1"/>
  <c r="J10" i="1"/>
  <c r="I17" i="1"/>
  <c r="I10" i="1"/>
  <c r="Q10" i="1"/>
  <c r="P10" i="1"/>
  <c r="O10" i="1"/>
  <c r="N10" i="1"/>
  <c r="W18" i="1"/>
  <c r="X18" i="1" s="1"/>
  <c r="I14" i="1"/>
  <c r="Q14" i="1"/>
  <c r="U14" i="1" s="1"/>
  <c r="P14" i="1"/>
  <c r="O14" i="1"/>
  <c r="N14" i="1"/>
  <c r="S21" i="1"/>
  <c r="S12" i="1"/>
  <c r="U13" i="1"/>
  <c r="I12" i="1"/>
  <c r="I11" i="1"/>
  <c r="Q11" i="1"/>
  <c r="Q12" i="1" s="1"/>
  <c r="P11" i="1"/>
  <c r="P12" i="1" s="1"/>
  <c r="O11" i="1"/>
  <c r="O12" i="1" s="1"/>
  <c r="N11" i="1"/>
  <c r="N12" i="1" s="1"/>
  <c r="I15" i="1"/>
  <c r="I4" i="1"/>
  <c r="I16" i="1"/>
  <c r="K16" i="1"/>
  <c r="K21" i="1" s="1"/>
  <c r="Q15" i="1"/>
  <c r="Q16" i="1" s="1"/>
  <c r="P15" i="1"/>
  <c r="P16" i="1" s="1"/>
  <c r="O15" i="1"/>
  <c r="O16" i="1" s="1"/>
  <c r="U16" i="1" s="1"/>
  <c r="R21" i="1"/>
  <c r="M21" i="1"/>
  <c r="L21" i="1"/>
  <c r="M8" i="1"/>
  <c r="N8" i="1" s="1"/>
  <c r="O8" i="1" s="1"/>
  <c r="P8" i="1" s="1"/>
  <c r="Q8" i="1" s="1"/>
  <c r="R8" i="1" s="1"/>
  <c r="O7" i="1"/>
  <c r="P7" i="1" s="1"/>
  <c r="Q7" i="1" s="1"/>
  <c r="R7" i="1" s="1"/>
  <c r="M7" i="1"/>
  <c r="M9" i="1"/>
  <c r="N9" i="1" s="1"/>
  <c r="O9" i="1" s="1"/>
  <c r="P9" i="1" s="1"/>
  <c r="Q9" i="1" s="1"/>
  <c r="R9" i="1" s="1"/>
  <c r="F21" i="1"/>
  <c r="G21" i="1"/>
  <c r="E10" i="1"/>
  <c r="W19" i="1" l="1"/>
  <c r="X19" i="1" s="1"/>
  <c r="U10" i="1"/>
  <c r="W10" i="1" s="1"/>
  <c r="W13" i="1"/>
  <c r="X13" i="1" s="1"/>
  <c r="W17" i="1"/>
  <c r="X17" i="1" s="1"/>
  <c r="W14" i="1"/>
  <c r="X14" i="1" s="1"/>
  <c r="W16" i="1"/>
  <c r="X16" i="1" s="1"/>
  <c r="U12" i="1"/>
  <c r="W12" i="1" s="1"/>
  <c r="X12" i="1" s="1"/>
  <c r="U11" i="1"/>
  <c r="U15" i="1"/>
  <c r="I21" i="1"/>
  <c r="N21" i="1"/>
  <c r="O21" i="1"/>
  <c r="P21" i="1"/>
  <c r="Q21" i="1"/>
  <c r="E21" i="1"/>
  <c r="W15" i="1" l="1"/>
  <c r="X15" i="1" s="1"/>
  <c r="W11" i="1"/>
  <c r="X10" i="1"/>
  <c r="U21" i="1"/>
  <c r="X11" i="1" l="1"/>
  <c r="X21" i="1" s="1"/>
  <c r="W21" i="1"/>
  <c r="V21" i="1"/>
</calcChain>
</file>

<file path=xl/comments1.xml><?xml version="1.0" encoding="utf-8"?>
<comments xmlns="http://schemas.openxmlformats.org/spreadsheetml/2006/main">
  <authors>
    <author>Elizabeth Jones</author>
  </authors>
  <commentList>
    <comment ref="E19" authorId="0">
      <text>
        <r>
          <rPr>
            <sz val="9"/>
            <color indexed="81"/>
            <rFont val="Tahoma"/>
            <family val="2"/>
          </rPr>
          <t xml:space="preserve">actual cost from Hull 2017
</t>
        </r>
      </text>
    </comment>
  </commentList>
</comments>
</file>

<file path=xl/sharedStrings.xml><?xml version="1.0" encoding="utf-8"?>
<sst xmlns="http://schemas.openxmlformats.org/spreadsheetml/2006/main" count="31" uniqueCount="30">
  <si>
    <t>Fee</t>
  </si>
  <si>
    <t>Expenses</t>
  </si>
  <si>
    <t>CREATIVE TEAM</t>
  </si>
  <si>
    <t>Fees - Writer</t>
  </si>
  <si>
    <t>£8k fee + reh days</t>
  </si>
  <si>
    <t>Fees - Director</t>
  </si>
  <si>
    <t>Fees - Co-Director/Choreography</t>
  </si>
  <si>
    <t>Fees Assistant Director</t>
  </si>
  <si>
    <t>are we havin one?</t>
  </si>
  <si>
    <t>Fees - Set &amp; Costume</t>
  </si>
  <si>
    <t>Fees - Lighting</t>
  </si>
  <si>
    <t>Fees - Sound</t>
  </si>
  <si>
    <t>Fees - Movement</t>
  </si>
  <si>
    <t>Fees - Fight Arranger</t>
  </si>
  <si>
    <t>Fees - Casting</t>
  </si>
  <si>
    <t>Voice</t>
  </si>
  <si>
    <t>SUB TOTAL</t>
  </si>
  <si>
    <t>Travel</t>
  </si>
  <si>
    <t>Mcr</t>
  </si>
  <si>
    <t>Hull</t>
  </si>
  <si>
    <t>w/c</t>
  </si>
  <si>
    <t>Accom</t>
  </si>
  <si>
    <t>sub-total</t>
  </si>
  <si>
    <t>Total</t>
  </si>
  <si>
    <t>Hotels</t>
  </si>
  <si>
    <t>cleaning</t>
  </si>
  <si>
    <t>mileage</t>
  </si>
  <si>
    <t>contingency</t>
  </si>
  <si>
    <t>reh days</t>
  </si>
  <si>
    <t>allowance as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</si>
</sst>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"/>
    <numFmt numFmtId="165" formatCode="_(&quot;£&quot;* #,##0_);_(&quot;£&quot;* \(#,##0\);_(&quot;£&quot;* &quot;-&quot;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NumberFormat="1" applyFont="1"/>
    <xf numFmtId="164" fontId="0" fillId="0" borderId="1" xfId="0" applyNumberFormat="1" applyBorder="1"/>
    <xf numFmtId="164" fontId="0" fillId="0" borderId="0" xfId="0" applyNumberFormat="1" applyBorder="1"/>
    <xf numFmtId="165" fontId="1" fillId="0" borderId="0" xfId="0" applyNumberFormat="1" applyFont="1"/>
    <xf numFmtId="164" fontId="0" fillId="0" borderId="1" xfId="0" applyNumberFormat="1" applyFill="1" applyBorder="1"/>
    <xf numFmtId="165" fontId="0" fillId="0" borderId="0" xfId="0" applyNumberFormat="1" applyFont="1"/>
    <xf numFmtId="165" fontId="0" fillId="0" borderId="0" xfId="0" applyNumberFormat="1"/>
    <xf numFmtId="165" fontId="0" fillId="0" borderId="0" xfId="0" applyNumberFormat="1" applyFont="1" applyAlignment="1">
      <alignment horizontal="right"/>
    </xf>
    <xf numFmtId="165" fontId="2" fillId="0" borderId="0" xfId="0" applyNumberFormat="1" applyFont="1"/>
    <xf numFmtId="164" fontId="2" fillId="0" borderId="1" xfId="0" applyNumberFormat="1" applyFont="1" applyFill="1" applyBorder="1"/>
    <xf numFmtId="164" fontId="2" fillId="0" borderId="0" xfId="0" applyNumberFormat="1" applyFont="1" applyBorder="1"/>
    <xf numFmtId="165" fontId="2" fillId="0" borderId="0" xfId="0" applyNumberFormat="1" applyFont="1" applyFill="1"/>
    <xf numFmtId="164" fontId="2" fillId="0" borderId="0" xfId="0" applyNumberFormat="1" applyFont="1" applyFill="1" applyBorder="1"/>
    <xf numFmtId="165" fontId="0" fillId="0" borderId="0" xfId="0" applyNumberFormat="1" applyFill="1"/>
    <xf numFmtId="164" fontId="0" fillId="0" borderId="1" xfId="0" applyNumberFormat="1" applyFont="1" applyFill="1" applyBorder="1"/>
    <xf numFmtId="164" fontId="0" fillId="0" borderId="0" xfId="0" applyNumberFormat="1" applyFill="1" applyBorder="1"/>
    <xf numFmtId="164" fontId="3" fillId="0" borderId="1" xfId="0" applyNumberFormat="1" applyFont="1" applyFill="1" applyBorder="1"/>
    <xf numFmtId="165" fontId="0" fillId="0" borderId="0" xfId="0" applyNumberFormat="1" applyFill="1" applyAlignment="1">
      <alignment horizontal="right"/>
    </xf>
    <xf numFmtId="164" fontId="0" fillId="0" borderId="2" xfId="0" applyNumberFormat="1" applyFont="1" applyFill="1" applyBorder="1"/>
    <xf numFmtId="164" fontId="0" fillId="0" borderId="3" xfId="0" applyNumberFormat="1" applyFont="1" applyFill="1" applyBorder="1"/>
    <xf numFmtId="0" fontId="0" fillId="0" borderId="0" xfId="0" applyAlignment="1">
      <alignment horizontal="center"/>
    </xf>
    <xf numFmtId="1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/>
    <xf numFmtId="164" fontId="3" fillId="0" borderId="0" xfId="0" applyNumberFormat="1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 vertic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9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X27"/>
  <sheetViews>
    <sheetView tabSelected="1" topLeftCell="B2" workbookViewId="0">
      <selection activeCell="I16" sqref="I16"/>
    </sheetView>
  </sheetViews>
  <sheetFormatPr defaultRowHeight="15" x14ac:dyDescent="0.25"/>
  <cols>
    <col min="2" max="2" width="24.140625" customWidth="1"/>
    <col min="6" max="6" width="3.85546875" customWidth="1"/>
    <col min="12" max="13" width="9.42578125" bestFit="1" customWidth="1"/>
    <col min="23" max="23" width="11.28515625" customWidth="1"/>
  </cols>
  <sheetData>
    <row r="3" spans="2:24" x14ac:dyDescent="0.25">
      <c r="I3" t="s">
        <v>26</v>
      </c>
    </row>
    <row r="4" spans="2:24" x14ac:dyDescent="0.25">
      <c r="I4">
        <f>0.44*80*4</f>
        <v>140.80000000000001</v>
      </c>
    </row>
    <row r="6" spans="2:24" x14ac:dyDescent="0.25">
      <c r="B6" s="1"/>
      <c r="C6" s="1"/>
      <c r="D6" s="2"/>
      <c r="E6" s="3" t="s">
        <v>0</v>
      </c>
      <c r="F6" s="4"/>
      <c r="G6" s="29" t="s">
        <v>1</v>
      </c>
      <c r="H6" s="22"/>
      <c r="I6" s="22" t="s">
        <v>17</v>
      </c>
      <c r="J6" s="22" t="s">
        <v>28</v>
      </c>
      <c r="K6" s="30" t="s">
        <v>24</v>
      </c>
      <c r="L6" s="17"/>
      <c r="M6" s="17"/>
      <c r="N6" s="17"/>
      <c r="U6" t="s">
        <v>21</v>
      </c>
    </row>
    <row r="7" spans="2:24" x14ac:dyDescent="0.25">
      <c r="B7" s="5" t="s">
        <v>2</v>
      </c>
      <c r="C7" s="5"/>
      <c r="D7" s="5"/>
      <c r="E7" s="6"/>
      <c r="F7" s="4"/>
      <c r="G7" s="4"/>
      <c r="L7" s="22" t="s">
        <v>18</v>
      </c>
      <c r="M7" s="22" t="str">
        <f>L7</f>
        <v>Mcr</v>
      </c>
      <c r="N7" s="22" t="s">
        <v>19</v>
      </c>
      <c r="O7" s="22" t="str">
        <f>N7</f>
        <v>Hull</v>
      </c>
      <c r="P7" s="22" t="str">
        <f t="shared" ref="P7:Q7" si="0">O7</f>
        <v>Hull</v>
      </c>
      <c r="Q7" s="22" t="str">
        <f t="shared" si="0"/>
        <v>Hull</v>
      </c>
      <c r="R7" s="22" t="str">
        <f>Q7</f>
        <v>Hull</v>
      </c>
      <c r="S7" s="22"/>
      <c r="T7" s="32" t="s">
        <v>29</v>
      </c>
      <c r="U7" t="s">
        <v>22</v>
      </c>
      <c r="V7" t="s">
        <v>23</v>
      </c>
      <c r="W7" t="s">
        <v>27</v>
      </c>
      <c r="X7" t="s">
        <v>23</v>
      </c>
    </row>
    <row r="8" spans="2:24" x14ac:dyDescent="0.25">
      <c r="B8" s="5"/>
      <c r="C8" s="5"/>
      <c r="D8" s="5"/>
      <c r="E8" s="6"/>
      <c r="F8" s="4"/>
      <c r="G8" s="4"/>
      <c r="L8" s="23">
        <v>43010</v>
      </c>
      <c r="M8" s="23">
        <f>L8+7</f>
        <v>43017</v>
      </c>
      <c r="N8" s="23">
        <f t="shared" ref="N8:R8" si="1">M8+7</f>
        <v>43024</v>
      </c>
      <c r="O8" s="23">
        <f t="shared" si="1"/>
        <v>43031</v>
      </c>
      <c r="P8" s="23">
        <f t="shared" si="1"/>
        <v>43038</v>
      </c>
      <c r="Q8" s="23">
        <f t="shared" si="1"/>
        <v>43045</v>
      </c>
      <c r="R8" s="23">
        <f t="shared" si="1"/>
        <v>43052</v>
      </c>
      <c r="S8" s="23" t="s">
        <v>25</v>
      </c>
      <c r="T8" s="32"/>
      <c r="W8" s="31">
        <v>0.05</v>
      </c>
    </row>
    <row r="9" spans="2:24" x14ac:dyDescent="0.25">
      <c r="B9" s="5"/>
      <c r="C9" s="5"/>
      <c r="D9" t="s">
        <v>20</v>
      </c>
      <c r="E9" s="6"/>
      <c r="F9" s="4"/>
      <c r="G9" s="4"/>
      <c r="L9" s="24">
        <v>1</v>
      </c>
      <c r="M9" s="24">
        <f>L9+1</f>
        <v>2</v>
      </c>
      <c r="N9" s="24">
        <f t="shared" ref="N9:Q9" si="2">M9+1</f>
        <v>3</v>
      </c>
      <c r="O9" s="24">
        <f t="shared" si="2"/>
        <v>4</v>
      </c>
      <c r="P9" s="24">
        <f t="shared" si="2"/>
        <v>5</v>
      </c>
      <c r="Q9" s="24">
        <f t="shared" si="2"/>
        <v>6</v>
      </c>
      <c r="R9" s="24">
        <f>Q9</f>
        <v>6</v>
      </c>
      <c r="S9" s="24"/>
      <c r="T9" s="24"/>
    </row>
    <row r="10" spans="2:24" x14ac:dyDescent="0.25">
      <c r="B10" s="8" t="s">
        <v>3</v>
      </c>
      <c r="C10" s="5"/>
      <c r="D10" s="9" t="s">
        <v>4</v>
      </c>
      <c r="E10" s="6">
        <f>9000</f>
        <v>9000</v>
      </c>
      <c r="F10" s="4"/>
      <c r="G10" s="4">
        <v>2000</v>
      </c>
      <c r="I10" s="25">
        <f>4*60</f>
        <v>240</v>
      </c>
      <c r="J10" s="25">
        <f>((4*2)+10)*55.34</f>
        <v>996.12000000000012</v>
      </c>
      <c r="L10" s="25">
        <v>50</v>
      </c>
      <c r="M10" s="25">
        <v>50</v>
      </c>
      <c r="N10" s="25">
        <f>2*60</f>
        <v>120</v>
      </c>
      <c r="O10" s="25">
        <f>2*60</f>
        <v>120</v>
      </c>
      <c r="P10" s="25">
        <f>3*60</f>
        <v>180</v>
      </c>
      <c r="Q10" s="25">
        <f>5*60</f>
        <v>300</v>
      </c>
      <c r="R10" s="25"/>
      <c r="S10" s="25"/>
      <c r="T10" s="25"/>
      <c r="U10" s="25">
        <f>SUM(L10:S10)</f>
        <v>820</v>
      </c>
      <c r="V10" s="25">
        <f>I10+J10+K10+U10+T10</f>
        <v>2056.12</v>
      </c>
      <c r="W10" s="25">
        <f>V10*W$8</f>
        <v>102.806</v>
      </c>
      <c r="X10" s="25">
        <f>V10+W10</f>
        <v>2158.9259999999999</v>
      </c>
    </row>
    <row r="11" spans="2:24" x14ac:dyDescent="0.25">
      <c r="B11" s="8" t="s">
        <v>5</v>
      </c>
      <c r="C11" s="7"/>
      <c r="D11" s="7"/>
      <c r="E11" s="6">
        <v>8500</v>
      </c>
      <c r="F11" s="4"/>
      <c r="G11" s="4">
        <v>2000</v>
      </c>
      <c r="I11" s="25">
        <f>3*70</f>
        <v>210</v>
      </c>
      <c r="J11" s="25"/>
      <c r="L11" s="25"/>
      <c r="M11" s="25"/>
      <c r="N11" s="26">
        <f>76*7/2</f>
        <v>266</v>
      </c>
      <c r="O11" s="26">
        <f t="shared" ref="O11:Q11" si="3">76*7/2</f>
        <v>266</v>
      </c>
      <c r="P11" s="26">
        <f t="shared" si="3"/>
        <v>266</v>
      </c>
      <c r="Q11" s="26">
        <f t="shared" si="3"/>
        <v>266</v>
      </c>
      <c r="R11" s="26"/>
      <c r="S11" s="26">
        <v>75</v>
      </c>
      <c r="T11" s="26"/>
      <c r="U11" s="26">
        <f>SUM(L11:S11)</f>
        <v>1139</v>
      </c>
      <c r="V11" s="25">
        <f t="shared" ref="V11:V20" si="4">I11+J11+K11+U11+T11</f>
        <v>1349</v>
      </c>
      <c r="W11" s="26">
        <f t="shared" ref="W11:W20" si="5">V11*W$8</f>
        <v>67.45</v>
      </c>
      <c r="X11" s="26">
        <f t="shared" ref="X11:X20" si="6">V11+W11</f>
        <v>1416.45</v>
      </c>
    </row>
    <row r="12" spans="2:24" x14ac:dyDescent="0.25">
      <c r="B12" s="10" t="s">
        <v>6</v>
      </c>
      <c r="C12" s="10"/>
      <c r="D12" s="10"/>
      <c r="E12" s="11">
        <v>7000</v>
      </c>
      <c r="F12" s="12"/>
      <c r="G12" s="12">
        <v>2000</v>
      </c>
      <c r="I12" s="25">
        <f>100+40+100+(2*50)</f>
        <v>340</v>
      </c>
      <c r="J12" s="25"/>
      <c r="L12" s="25">
        <v>680</v>
      </c>
      <c r="M12" s="25">
        <v>680</v>
      </c>
      <c r="N12" s="26">
        <f>N11</f>
        <v>266</v>
      </c>
      <c r="O12" s="26">
        <f t="shared" ref="O12:Q12" si="7">O11</f>
        <v>266</v>
      </c>
      <c r="P12" s="26">
        <f t="shared" ref="P12" si="8">P11</f>
        <v>266</v>
      </c>
      <c r="Q12" s="26">
        <f t="shared" si="7"/>
        <v>266</v>
      </c>
      <c r="R12" s="26"/>
      <c r="S12" s="26">
        <f>75+2</f>
        <v>77</v>
      </c>
      <c r="T12" s="26"/>
      <c r="U12" s="26">
        <f>SUM(L12:S12)</f>
        <v>2501</v>
      </c>
      <c r="V12" s="25">
        <f t="shared" si="4"/>
        <v>2841</v>
      </c>
      <c r="W12" s="26">
        <f t="shared" si="5"/>
        <v>142.05000000000001</v>
      </c>
      <c r="X12" s="26">
        <f t="shared" si="6"/>
        <v>2983.05</v>
      </c>
    </row>
    <row r="13" spans="2:24" x14ac:dyDescent="0.25">
      <c r="B13" s="8" t="s">
        <v>7</v>
      </c>
      <c r="C13" s="7" t="s">
        <v>8</v>
      </c>
      <c r="D13" s="7"/>
      <c r="E13" s="6">
        <v>0</v>
      </c>
      <c r="F13" s="4"/>
      <c r="G13" s="4">
        <v>0</v>
      </c>
      <c r="L13" s="25"/>
      <c r="M13" s="25"/>
      <c r="N13" s="25"/>
      <c r="O13" s="25"/>
      <c r="P13" s="25"/>
      <c r="Q13" s="25"/>
      <c r="R13" s="25"/>
      <c r="S13" s="25"/>
      <c r="T13" s="25"/>
      <c r="U13" s="25">
        <f>SUM(L13:S13)</f>
        <v>0</v>
      </c>
      <c r="V13" s="25">
        <f t="shared" si="4"/>
        <v>0</v>
      </c>
      <c r="W13" s="25">
        <f t="shared" si="5"/>
        <v>0</v>
      </c>
      <c r="X13" s="25">
        <f t="shared" si="6"/>
        <v>0</v>
      </c>
    </row>
    <row r="14" spans="2:24" x14ac:dyDescent="0.25">
      <c r="B14" s="7" t="s">
        <v>9</v>
      </c>
      <c r="C14" s="7"/>
      <c r="D14" s="7"/>
      <c r="E14" s="6">
        <v>8000</v>
      </c>
      <c r="F14" s="4"/>
      <c r="G14" s="12">
        <v>2000</v>
      </c>
      <c r="I14">
        <f>(6*40)+(3*40)</f>
        <v>360</v>
      </c>
      <c r="L14" s="25"/>
      <c r="M14" s="25"/>
      <c r="N14" s="25">
        <f>3*60</f>
        <v>180</v>
      </c>
      <c r="O14" s="25">
        <f>3*60</f>
        <v>180</v>
      </c>
      <c r="P14" s="25">
        <f>7*60</f>
        <v>420</v>
      </c>
      <c r="Q14" s="25">
        <f>7*60</f>
        <v>420</v>
      </c>
      <c r="R14" s="25"/>
      <c r="S14" s="25"/>
      <c r="T14" s="25"/>
      <c r="U14" s="25">
        <f>SUM(L14:S14)</f>
        <v>1200</v>
      </c>
      <c r="V14" s="25">
        <f t="shared" si="4"/>
        <v>1560</v>
      </c>
      <c r="W14" s="25">
        <f t="shared" si="5"/>
        <v>78</v>
      </c>
      <c r="X14" s="25">
        <f t="shared" si="6"/>
        <v>1638</v>
      </c>
    </row>
    <row r="15" spans="2:24" x14ac:dyDescent="0.25">
      <c r="B15" s="8" t="s">
        <v>10</v>
      </c>
      <c r="C15" s="8"/>
      <c r="D15" s="8"/>
      <c r="E15" s="6">
        <v>3000</v>
      </c>
      <c r="F15" s="4"/>
      <c r="G15" s="4">
        <v>1100</v>
      </c>
      <c r="I15" s="25">
        <f>175+70</f>
        <v>245</v>
      </c>
      <c r="J15" s="25"/>
      <c r="K15" s="25"/>
      <c r="L15" s="25"/>
      <c r="M15" s="25"/>
      <c r="N15" s="25"/>
      <c r="O15" s="27">
        <f>76*7/2</f>
        <v>266</v>
      </c>
      <c r="P15" s="27">
        <f t="shared" ref="P15:Q15" si="9">76*7/2</f>
        <v>266</v>
      </c>
      <c r="Q15" s="27">
        <f t="shared" si="9"/>
        <v>266</v>
      </c>
      <c r="R15" s="28"/>
      <c r="S15" s="28">
        <v>75</v>
      </c>
      <c r="T15" s="28"/>
      <c r="U15" s="27">
        <f>SUM(L15:S15)</f>
        <v>873</v>
      </c>
      <c r="V15" s="25">
        <f t="shared" si="4"/>
        <v>1118</v>
      </c>
      <c r="W15" s="27">
        <f t="shared" si="5"/>
        <v>55.900000000000006</v>
      </c>
      <c r="X15" s="27">
        <f t="shared" si="6"/>
        <v>1173.9000000000001</v>
      </c>
    </row>
    <row r="16" spans="2:24" x14ac:dyDescent="0.25">
      <c r="B16" s="8" t="s">
        <v>11</v>
      </c>
      <c r="C16" s="8"/>
      <c r="D16" s="8"/>
      <c r="E16" s="6">
        <v>3000</v>
      </c>
      <c r="F16" s="4"/>
      <c r="G16" s="4">
        <v>1100</v>
      </c>
      <c r="I16" s="25">
        <f>4*100</f>
        <v>400</v>
      </c>
      <c r="J16" s="25"/>
      <c r="K16" s="25">
        <f>80*2</f>
        <v>160</v>
      </c>
      <c r="L16" s="25"/>
      <c r="M16" s="25"/>
      <c r="N16" s="25"/>
      <c r="O16" s="27">
        <f>O15</f>
        <v>266</v>
      </c>
      <c r="P16" s="27">
        <f t="shared" ref="P16:Q16" si="10">P15</f>
        <v>266</v>
      </c>
      <c r="Q16" s="27">
        <f t="shared" si="10"/>
        <v>266</v>
      </c>
      <c r="R16" s="28"/>
      <c r="S16" s="28">
        <v>75</v>
      </c>
      <c r="T16" s="28"/>
      <c r="U16" s="27">
        <f>SUM(L16:S16)</f>
        <v>873</v>
      </c>
      <c r="V16" s="25">
        <f t="shared" si="4"/>
        <v>1433</v>
      </c>
      <c r="W16" s="27">
        <f t="shared" si="5"/>
        <v>71.650000000000006</v>
      </c>
      <c r="X16" s="27">
        <f t="shared" si="6"/>
        <v>1504.65</v>
      </c>
    </row>
    <row r="17" spans="2:24" x14ac:dyDescent="0.25">
      <c r="B17" s="13" t="s">
        <v>12</v>
      </c>
      <c r="C17" s="13"/>
      <c r="D17" s="13"/>
      <c r="E17" s="11">
        <v>3000</v>
      </c>
      <c r="F17" s="14"/>
      <c r="G17" s="14">
        <v>1000</v>
      </c>
      <c r="I17" s="25">
        <f>5*50</f>
        <v>250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>
        <v>1000</v>
      </c>
      <c r="U17" s="25">
        <f t="shared" ref="U17:U20" si="11">SUM(L17:S17)</f>
        <v>0</v>
      </c>
      <c r="V17" s="25">
        <f t="shared" si="4"/>
        <v>1250</v>
      </c>
      <c r="W17" s="25">
        <f t="shared" si="5"/>
        <v>62.5</v>
      </c>
      <c r="X17" s="25">
        <f t="shared" si="6"/>
        <v>1312.5</v>
      </c>
    </row>
    <row r="18" spans="2:24" x14ac:dyDescent="0.25">
      <c r="B18" s="15" t="s">
        <v>13</v>
      </c>
      <c r="C18" s="15"/>
      <c r="D18" s="15"/>
      <c r="E18" s="16">
        <v>1500</v>
      </c>
      <c r="F18" s="17"/>
      <c r="G18" s="17">
        <v>300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>
        <v>300</v>
      </c>
      <c r="U18" s="25">
        <f t="shared" si="11"/>
        <v>0</v>
      </c>
      <c r="V18" s="25">
        <f t="shared" si="4"/>
        <v>300</v>
      </c>
      <c r="W18" s="25">
        <f t="shared" si="5"/>
        <v>15</v>
      </c>
      <c r="X18" s="25">
        <f t="shared" si="6"/>
        <v>315</v>
      </c>
    </row>
    <row r="19" spans="2:24" x14ac:dyDescent="0.25">
      <c r="B19" s="15" t="s">
        <v>14</v>
      </c>
      <c r="C19" s="15"/>
      <c r="D19" s="15"/>
      <c r="E19" s="18">
        <v>2000</v>
      </c>
      <c r="F19" s="17"/>
      <c r="G19" s="17">
        <v>300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f t="shared" si="11"/>
        <v>0</v>
      </c>
      <c r="V19" s="25">
        <f t="shared" si="4"/>
        <v>0</v>
      </c>
      <c r="W19" s="25">
        <f t="shared" si="5"/>
        <v>0</v>
      </c>
      <c r="X19" s="25">
        <f t="shared" si="6"/>
        <v>0</v>
      </c>
    </row>
    <row r="20" spans="2:24" x14ac:dyDescent="0.25">
      <c r="B20" s="15" t="s">
        <v>15</v>
      </c>
      <c r="C20" s="15"/>
      <c r="D20" s="15"/>
      <c r="E20" s="6">
        <v>1500</v>
      </c>
      <c r="F20" s="17"/>
      <c r="G20" s="17">
        <v>250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>
        <v>250</v>
      </c>
      <c r="U20" s="25">
        <f t="shared" si="11"/>
        <v>0</v>
      </c>
      <c r="V20" s="25">
        <f t="shared" si="4"/>
        <v>250</v>
      </c>
      <c r="W20" s="25">
        <f t="shared" si="5"/>
        <v>12.5</v>
      </c>
      <c r="X20" s="25">
        <f t="shared" si="6"/>
        <v>262.5</v>
      </c>
    </row>
    <row r="21" spans="2:24" x14ac:dyDescent="0.25">
      <c r="B21" s="19" t="s">
        <v>16</v>
      </c>
      <c r="C21" s="19"/>
      <c r="D21" s="19"/>
      <c r="E21" s="20">
        <f>SUM(E10:E20)</f>
        <v>46500</v>
      </c>
      <c r="F21" s="21">
        <f>SUM(F10:F20)</f>
        <v>0</v>
      </c>
      <c r="G21" s="21">
        <f>SUM(G10:G20)</f>
        <v>12050</v>
      </c>
      <c r="I21" s="21">
        <f>SUM(I10:I20)</f>
        <v>2045</v>
      </c>
      <c r="J21" s="21">
        <f>SUM(J10:J20)</f>
        <v>996.12000000000012</v>
      </c>
      <c r="K21" s="21">
        <f>SUM(K10:K20)</f>
        <v>160</v>
      </c>
      <c r="L21" s="21">
        <f>SUM(L10:L20)</f>
        <v>730</v>
      </c>
      <c r="M21" s="21">
        <f>SUM(M10:M20)</f>
        <v>730</v>
      </c>
      <c r="N21" s="21">
        <f>SUM(N10:N20)</f>
        <v>832</v>
      </c>
      <c r="O21" s="21">
        <f>SUM(O10:O20)</f>
        <v>1364</v>
      </c>
      <c r="P21" s="21">
        <f>SUM(P10:P20)</f>
        <v>1664</v>
      </c>
      <c r="Q21" s="21">
        <f>SUM(Q10:Q20)</f>
        <v>1784</v>
      </c>
      <c r="R21" s="21">
        <f>SUM(R10:R20)</f>
        <v>0</v>
      </c>
      <c r="S21" s="21">
        <f>SUM(S10:S20)</f>
        <v>302</v>
      </c>
      <c r="T21" s="21">
        <f>SUM(T10:T20)</f>
        <v>1550</v>
      </c>
      <c r="U21" s="21">
        <f>SUM(U10:U20)</f>
        <v>7406</v>
      </c>
      <c r="V21" s="21">
        <f>SUM(V10:V20)</f>
        <v>12157.119999999999</v>
      </c>
      <c r="W21" s="21">
        <f>SUM(W10:W20)</f>
        <v>607.85599999999999</v>
      </c>
      <c r="X21" s="21">
        <f>SUM(X10:X20)</f>
        <v>12764.975999999999</v>
      </c>
    </row>
    <row r="22" spans="2:24" x14ac:dyDescent="0.25">
      <c r="U22" s="25"/>
      <c r="X22" s="25"/>
    </row>
    <row r="23" spans="2:24" x14ac:dyDescent="0.25">
      <c r="U23" s="25">
        <f>SUM(I21:T21)</f>
        <v>12157.119999999999</v>
      </c>
    </row>
    <row r="24" spans="2:24" x14ac:dyDescent="0.25">
      <c r="U24" s="25">
        <f>W21</f>
        <v>607.85599999999999</v>
      </c>
    </row>
    <row r="25" spans="2:24" x14ac:dyDescent="0.25">
      <c r="U25" s="25">
        <f>U23+U24</f>
        <v>12764.975999999999</v>
      </c>
    </row>
    <row r="26" spans="2:24" x14ac:dyDescent="0.25">
      <c r="U26" s="25"/>
    </row>
    <row r="27" spans="2:24" x14ac:dyDescent="0.25">
      <c r="U27" s="25"/>
    </row>
  </sheetData>
  <mergeCells count="1">
    <mergeCell ref="T7:T8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A088547-ED8A-472D-8101-9D9925A84CE2}"/>
</file>

<file path=customXml/itemProps2.xml><?xml version="1.0" encoding="utf-8"?>
<ds:datastoreItem xmlns:ds="http://schemas.openxmlformats.org/officeDocument/2006/customXml" ds:itemID="{37C08BF1-C300-4930-8D1F-24A807930DA3}"/>
</file>

<file path=customXml/itemProps3.xml><?xml version="1.0" encoding="utf-8"?>
<ds:datastoreItem xmlns:ds="http://schemas.openxmlformats.org/officeDocument/2006/customXml" ds:itemID="{EE81B6B0-87E5-4438-9E68-D6CC204905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Jones</dc:creator>
  <cp:lastModifiedBy>Elizabeth Jones</cp:lastModifiedBy>
  <dcterms:created xsi:type="dcterms:W3CDTF">2017-09-13T13:40:07Z</dcterms:created>
  <dcterms:modified xsi:type="dcterms:W3CDTF">2017-09-13T16:38:07Z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