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hull2017.sharepoint.com/Projects/DreamThinkSpeak/A_Budget/Budget Notes/"/>
    </mc:Choice>
  </mc:AlternateContent>
  <bookViews>
    <workbookView xWindow="0" yWindow="0" windowWidth="20490" windowHeight="7530" activeTab="3"/>
  </bookViews>
  <sheets>
    <sheet name="With concession" sheetId="2" r:id="rId1"/>
    <sheet name="50 per slot" sheetId="3" r:id="rId2"/>
    <sheet name="40 per slot (2)" sheetId="4" r:id="rId3"/>
    <sheet name="Current" sheetId="5" r:id="rId4"/>
  </sheets>
  <externalReferences>
    <externalReference r:id="rId5"/>
    <externalReference r:id="rId6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5" l="1"/>
  <c r="D3" i="5"/>
  <c r="G11" i="5"/>
  <c r="M11" i="5"/>
  <c r="F12" i="5"/>
  <c r="M12" i="5" s="1"/>
  <c r="G12" i="5"/>
  <c r="N12" i="5" s="1"/>
  <c r="F13" i="5"/>
  <c r="E14" i="5"/>
  <c r="F14" i="5"/>
  <c r="G18" i="5"/>
  <c r="M18" i="5"/>
  <c r="N18" i="5"/>
  <c r="S18" i="5" s="1"/>
  <c r="F19" i="5"/>
  <c r="G19" i="5"/>
  <c r="M19" i="5"/>
  <c r="F20" i="5"/>
  <c r="M20" i="5" s="1"/>
  <c r="G20" i="5"/>
  <c r="N20" i="5" s="1"/>
  <c r="E21" i="5"/>
  <c r="F21" i="5"/>
  <c r="G25" i="5"/>
  <c r="M25" i="5"/>
  <c r="N25" i="5"/>
  <c r="S25" i="5" s="1"/>
  <c r="O25" i="5"/>
  <c r="F26" i="5"/>
  <c r="G26" i="5"/>
  <c r="N26" i="5" s="1"/>
  <c r="M26" i="5"/>
  <c r="F27" i="5"/>
  <c r="M27" i="5" s="1"/>
  <c r="G27" i="5"/>
  <c r="E28" i="5"/>
  <c r="F28" i="5"/>
  <c r="G29" i="5"/>
  <c r="G32" i="5"/>
  <c r="M32" i="5"/>
  <c r="F33" i="5"/>
  <c r="F34" i="5"/>
  <c r="G34" i="5"/>
  <c r="M34" i="5"/>
  <c r="N34" i="5"/>
  <c r="O34" i="5" s="1"/>
  <c r="P34" i="5" s="1"/>
  <c r="E35" i="5"/>
  <c r="F35" i="5"/>
  <c r="F39" i="5"/>
  <c r="I45" i="5"/>
  <c r="N45" i="5"/>
  <c r="P45" i="5" s="1"/>
  <c r="O26" i="5" l="1"/>
  <c r="P26" i="5" s="1"/>
  <c r="Q26" i="5" s="1"/>
  <c r="T26" i="5" s="1"/>
  <c r="S26" i="5"/>
  <c r="N19" i="5"/>
  <c r="S19" i="5" s="1"/>
  <c r="S21" i="5" s="1"/>
  <c r="T21" i="5" s="1"/>
  <c r="M22" i="5"/>
  <c r="Q34" i="5"/>
  <c r="T34" i="5" s="1"/>
  <c r="N32" i="5"/>
  <c r="N28" i="5"/>
  <c r="S20" i="5"/>
  <c r="O20" i="5"/>
  <c r="O19" i="5"/>
  <c r="G13" i="5"/>
  <c r="M13" i="5"/>
  <c r="G33" i="5"/>
  <c r="G36" i="5" s="1"/>
  <c r="M33" i="5"/>
  <c r="M36" i="5" s="1"/>
  <c r="M29" i="5"/>
  <c r="M30" i="5" s="1"/>
  <c r="G22" i="5"/>
  <c r="M23" i="5" s="1"/>
  <c r="M15" i="5"/>
  <c r="N27" i="5"/>
  <c r="S12" i="5"/>
  <c r="O12" i="5"/>
  <c r="N11" i="5"/>
  <c r="S34" i="5"/>
  <c r="P25" i="5"/>
  <c r="Q25" i="5"/>
  <c r="T25" i="5" s="1"/>
  <c r="O18" i="5"/>
  <c r="N21" i="5"/>
  <c r="N45" i="4"/>
  <c r="P45" i="4" s="1"/>
  <c r="I45" i="4"/>
  <c r="F39" i="4"/>
  <c r="V35" i="4"/>
  <c r="F35" i="4"/>
  <c r="E35" i="4"/>
  <c r="F34" i="4"/>
  <c r="M33" i="4"/>
  <c r="N33" i="4" s="1"/>
  <c r="F33" i="4"/>
  <c r="G33" i="4" s="1"/>
  <c r="V33" i="4" s="1"/>
  <c r="M32" i="4"/>
  <c r="G32" i="4"/>
  <c r="F28" i="4"/>
  <c r="E28" i="4"/>
  <c r="M27" i="4"/>
  <c r="N27" i="4" s="1"/>
  <c r="F27" i="4"/>
  <c r="G27" i="4" s="1"/>
  <c r="F26" i="4"/>
  <c r="M25" i="4"/>
  <c r="G25" i="4"/>
  <c r="N25" i="4" s="1"/>
  <c r="S25" i="4" s="1"/>
  <c r="F21" i="4"/>
  <c r="E21" i="4"/>
  <c r="M20" i="4"/>
  <c r="G20" i="4"/>
  <c r="N20" i="4" s="1"/>
  <c r="F20" i="4"/>
  <c r="M19" i="4"/>
  <c r="F19" i="4"/>
  <c r="G19" i="4" s="1"/>
  <c r="N19" i="4" s="1"/>
  <c r="O19" i="4" s="1"/>
  <c r="P19" i="4" s="1"/>
  <c r="M18" i="4"/>
  <c r="G18" i="4"/>
  <c r="N18" i="4" s="1"/>
  <c r="S18" i="4" s="1"/>
  <c r="V14" i="4"/>
  <c r="F14" i="4"/>
  <c r="E14" i="4"/>
  <c r="G13" i="4"/>
  <c r="N13" i="4" s="1"/>
  <c r="S13" i="4" s="1"/>
  <c r="F13" i="4"/>
  <c r="M13" i="4" s="1"/>
  <c r="F12" i="4"/>
  <c r="M11" i="4"/>
  <c r="G11" i="4"/>
  <c r="V11" i="4" s="1"/>
  <c r="D3" i="4"/>
  <c r="D1" i="4"/>
  <c r="N45" i="3"/>
  <c r="P45" i="3" s="1"/>
  <c r="I45" i="3"/>
  <c r="F39" i="3"/>
  <c r="V35" i="3"/>
  <c r="F35" i="3"/>
  <c r="E35" i="3"/>
  <c r="M34" i="3"/>
  <c r="G34" i="3"/>
  <c r="N34" i="3" s="1"/>
  <c r="F34" i="3"/>
  <c r="G33" i="3"/>
  <c r="N33" i="3" s="1"/>
  <c r="S33" i="3" s="1"/>
  <c r="F33" i="3"/>
  <c r="M33" i="3" s="1"/>
  <c r="M36" i="3" s="1"/>
  <c r="S32" i="3"/>
  <c r="O32" i="3"/>
  <c r="N32" i="3"/>
  <c r="M32" i="3"/>
  <c r="G32" i="3"/>
  <c r="V32" i="3" s="1"/>
  <c r="F28" i="3"/>
  <c r="E28" i="3"/>
  <c r="F27" i="3"/>
  <c r="M27" i="3" s="1"/>
  <c r="M26" i="3"/>
  <c r="G26" i="3"/>
  <c r="F26" i="3"/>
  <c r="M25" i="3"/>
  <c r="M29" i="3" s="1"/>
  <c r="G25" i="3"/>
  <c r="F21" i="3"/>
  <c r="E21" i="3"/>
  <c r="F20" i="3"/>
  <c r="F19" i="3"/>
  <c r="M19" i="3" s="1"/>
  <c r="M18" i="3"/>
  <c r="G18" i="3"/>
  <c r="V14" i="3"/>
  <c r="F14" i="3"/>
  <c r="E14" i="3"/>
  <c r="M13" i="3"/>
  <c r="N13" i="3" s="1"/>
  <c r="F13" i="3"/>
  <c r="G13" i="3" s="1"/>
  <c r="V13" i="3" s="1"/>
  <c r="M12" i="3"/>
  <c r="M15" i="3" s="1"/>
  <c r="G12" i="3"/>
  <c r="N12" i="3" s="1"/>
  <c r="F12" i="3"/>
  <c r="O11" i="3"/>
  <c r="M11" i="3"/>
  <c r="G11" i="3"/>
  <c r="N11" i="3" s="1"/>
  <c r="D3" i="3"/>
  <c r="D1" i="3"/>
  <c r="P45" i="2"/>
  <c r="N45" i="2"/>
  <c r="I45" i="2"/>
  <c r="F39" i="2"/>
  <c r="V35" i="2"/>
  <c r="F35" i="2"/>
  <c r="E35" i="2"/>
  <c r="M34" i="2"/>
  <c r="F34" i="2"/>
  <c r="G34" i="2" s="1"/>
  <c r="M33" i="2"/>
  <c r="M36" i="2" s="1"/>
  <c r="G33" i="2"/>
  <c r="N33" i="2" s="1"/>
  <c r="F33" i="2"/>
  <c r="M32" i="2"/>
  <c r="G32" i="2"/>
  <c r="N32" i="2" s="1"/>
  <c r="F28" i="2"/>
  <c r="E28" i="2"/>
  <c r="M27" i="2"/>
  <c r="G27" i="2"/>
  <c r="N27" i="2" s="1"/>
  <c r="F27" i="2"/>
  <c r="M26" i="2"/>
  <c r="F26" i="2"/>
  <c r="G26" i="2" s="1"/>
  <c r="M25" i="2"/>
  <c r="M29" i="2" s="1"/>
  <c r="G25" i="2"/>
  <c r="N25" i="2" s="1"/>
  <c r="O25" i="2" s="1"/>
  <c r="F21" i="2"/>
  <c r="E21" i="2"/>
  <c r="F20" i="2"/>
  <c r="G20" i="2" s="1"/>
  <c r="M19" i="2"/>
  <c r="G19" i="2"/>
  <c r="N19" i="2" s="1"/>
  <c r="F19" i="2"/>
  <c r="M18" i="2"/>
  <c r="G18" i="2"/>
  <c r="V14" i="2"/>
  <c r="F14" i="2"/>
  <c r="E14" i="2"/>
  <c r="F13" i="2"/>
  <c r="M13" i="2" s="1"/>
  <c r="M12" i="2"/>
  <c r="F12" i="2"/>
  <c r="G12" i="2" s="1"/>
  <c r="M11" i="2"/>
  <c r="G11" i="2"/>
  <c r="D3" i="2"/>
  <c r="D1" i="2"/>
  <c r="S32" i="5" l="1"/>
  <c r="S35" i="5" s="1"/>
  <c r="T35" i="5" s="1"/>
  <c r="O32" i="5"/>
  <c r="P32" i="5" s="1"/>
  <c r="Q32" i="5" s="1"/>
  <c r="T32" i="5" s="1"/>
  <c r="N13" i="5"/>
  <c r="M16" i="5"/>
  <c r="S13" i="5"/>
  <c r="O13" i="5"/>
  <c r="G15" i="5"/>
  <c r="G39" i="5" s="1"/>
  <c r="S11" i="5"/>
  <c r="O11" i="5"/>
  <c r="N14" i="5"/>
  <c r="M39" i="5"/>
  <c r="M37" i="5"/>
  <c r="P19" i="5"/>
  <c r="Q19" i="5" s="1"/>
  <c r="T19" i="5" s="1"/>
  <c r="P12" i="5"/>
  <c r="Q12" i="5" s="1"/>
  <c r="T12" i="5" s="1"/>
  <c r="S27" i="5"/>
  <c r="S28" i="5" s="1"/>
  <c r="T28" i="5" s="1"/>
  <c r="O27" i="5"/>
  <c r="N33" i="5"/>
  <c r="P18" i="5"/>
  <c r="Q18" i="5"/>
  <c r="T18" i="5" s="1"/>
  <c r="Q20" i="5"/>
  <c r="T20" i="5" s="1"/>
  <c r="P20" i="5"/>
  <c r="G22" i="4"/>
  <c r="O33" i="4"/>
  <c r="S33" i="4"/>
  <c r="O27" i="4"/>
  <c r="S27" i="4"/>
  <c r="S28" i="4" s="1"/>
  <c r="T28" i="4" s="1"/>
  <c r="V13" i="4"/>
  <c r="O20" i="4"/>
  <c r="S20" i="4"/>
  <c r="M15" i="4"/>
  <c r="O13" i="4"/>
  <c r="Q19" i="4"/>
  <c r="T19" i="4" s="1"/>
  <c r="N32" i="4"/>
  <c r="V32" i="4"/>
  <c r="M34" i="4"/>
  <c r="M36" i="4" s="1"/>
  <c r="G34" i="4"/>
  <c r="N11" i="4"/>
  <c r="M12" i="4"/>
  <c r="G12" i="4"/>
  <c r="N21" i="4"/>
  <c r="S19" i="4"/>
  <c r="S21" i="4" s="1"/>
  <c r="T21" i="4" s="1"/>
  <c r="M26" i="4"/>
  <c r="M29" i="4" s="1"/>
  <c r="G26" i="4"/>
  <c r="N26" i="4" s="1"/>
  <c r="N28" i="4" s="1"/>
  <c r="O18" i="4"/>
  <c r="M22" i="4"/>
  <c r="M23" i="4" s="1"/>
  <c r="O25" i="4"/>
  <c r="O13" i="3"/>
  <c r="S13" i="3"/>
  <c r="M16" i="3"/>
  <c r="S35" i="3"/>
  <c r="Q11" i="3"/>
  <c r="N18" i="3"/>
  <c r="Q32" i="3"/>
  <c r="T32" i="3" s="1"/>
  <c r="P32" i="3"/>
  <c r="V33" i="3"/>
  <c r="P11" i="3"/>
  <c r="O12" i="3"/>
  <c r="S12" i="3"/>
  <c r="V12" i="3"/>
  <c r="G19" i="3"/>
  <c r="N19" i="3" s="1"/>
  <c r="M20" i="3"/>
  <c r="M22" i="3" s="1"/>
  <c r="G20" i="3"/>
  <c r="O33" i="3"/>
  <c r="N14" i="3"/>
  <c r="S11" i="3"/>
  <c r="S14" i="3" s="1"/>
  <c r="T14" i="3" s="1"/>
  <c r="G15" i="3"/>
  <c r="N25" i="3"/>
  <c r="N26" i="3"/>
  <c r="O34" i="3"/>
  <c r="S34" i="3"/>
  <c r="V34" i="3"/>
  <c r="N35" i="3"/>
  <c r="W35" i="3" s="1"/>
  <c r="G36" i="3"/>
  <c r="V11" i="3"/>
  <c r="G27" i="3"/>
  <c r="N27" i="3" s="1"/>
  <c r="M37" i="3"/>
  <c r="G22" i="2"/>
  <c r="N11" i="2"/>
  <c r="V11" i="2"/>
  <c r="O33" i="2"/>
  <c r="S33" i="2"/>
  <c r="V12" i="2"/>
  <c r="N12" i="2"/>
  <c r="P25" i="2"/>
  <c r="Q25" i="2" s="1"/>
  <c r="T25" i="2" s="1"/>
  <c r="O27" i="2"/>
  <c r="S27" i="2"/>
  <c r="S32" i="2"/>
  <c r="O32" i="2"/>
  <c r="M15" i="2"/>
  <c r="O19" i="2"/>
  <c r="S19" i="2"/>
  <c r="G29" i="2"/>
  <c r="M30" i="2" s="1"/>
  <c r="N26" i="2"/>
  <c r="V34" i="2"/>
  <c r="N34" i="2"/>
  <c r="N35" i="2" s="1"/>
  <c r="W35" i="2" s="1"/>
  <c r="V33" i="2"/>
  <c r="G36" i="2"/>
  <c r="G13" i="2"/>
  <c r="M20" i="2"/>
  <c r="N20" i="2" s="1"/>
  <c r="S25" i="2"/>
  <c r="S28" i="2" s="1"/>
  <c r="T28" i="2" s="1"/>
  <c r="N18" i="2"/>
  <c r="V32" i="2"/>
  <c r="P27" i="5" l="1"/>
  <c r="Q27" i="5"/>
  <c r="T27" i="5" s="1"/>
  <c r="T29" i="5" s="1"/>
  <c r="P13" i="5"/>
  <c r="Q13" i="5" s="1"/>
  <c r="T13" i="5" s="1"/>
  <c r="T22" i="5"/>
  <c r="P11" i="5"/>
  <c r="Q11" i="5" s="1"/>
  <c r="O39" i="5"/>
  <c r="S14" i="5"/>
  <c r="T14" i="5" s="1"/>
  <c r="O33" i="5"/>
  <c r="S33" i="5"/>
  <c r="S39" i="5" s="1"/>
  <c r="N35" i="5"/>
  <c r="N39" i="5" s="1"/>
  <c r="M40" i="5"/>
  <c r="G29" i="4"/>
  <c r="M30" i="4" s="1"/>
  <c r="M39" i="4"/>
  <c r="P18" i="4"/>
  <c r="Q18" i="4" s="1"/>
  <c r="T18" i="4" s="1"/>
  <c r="O11" i="4"/>
  <c r="N14" i="4"/>
  <c r="S11" i="4"/>
  <c r="O32" i="4"/>
  <c r="S32" i="4"/>
  <c r="P13" i="4"/>
  <c r="Q13" i="4" s="1"/>
  <c r="T13" i="4" s="1"/>
  <c r="W13" i="4" s="1"/>
  <c r="V34" i="4"/>
  <c r="N34" i="4"/>
  <c r="G36" i="4"/>
  <c r="M16" i="4"/>
  <c r="P27" i="4"/>
  <c r="Q27" i="4"/>
  <c r="T27" i="4" s="1"/>
  <c r="P25" i="4"/>
  <c r="Q25" i="4" s="1"/>
  <c r="T25" i="4" s="1"/>
  <c r="S26" i="4"/>
  <c r="O26" i="4"/>
  <c r="G15" i="4"/>
  <c r="V12" i="4"/>
  <c r="V39" i="4" s="1"/>
  <c r="N12" i="4"/>
  <c r="P20" i="4"/>
  <c r="Q20" i="4" s="1"/>
  <c r="T20" i="4" s="1"/>
  <c r="P33" i="4"/>
  <c r="Q33" i="4"/>
  <c r="T33" i="4" s="1"/>
  <c r="W33" i="4" s="1"/>
  <c r="M39" i="3"/>
  <c r="O26" i="3"/>
  <c r="S26" i="3"/>
  <c r="P12" i="3"/>
  <c r="Q12" i="3"/>
  <c r="T12" i="3" s="1"/>
  <c r="W12" i="3" s="1"/>
  <c r="W32" i="3"/>
  <c r="T11" i="3"/>
  <c r="S27" i="3"/>
  <c r="O27" i="3"/>
  <c r="G29" i="3"/>
  <c r="M30" i="3" s="1"/>
  <c r="W14" i="3"/>
  <c r="S19" i="3"/>
  <c r="O19" i="3"/>
  <c r="O18" i="3"/>
  <c r="S18" i="3"/>
  <c r="N21" i="3"/>
  <c r="T35" i="3"/>
  <c r="P13" i="3"/>
  <c r="Q13" i="3"/>
  <c r="T13" i="3" s="1"/>
  <c r="W13" i="3" s="1"/>
  <c r="V39" i="3"/>
  <c r="N28" i="3"/>
  <c r="O25" i="3"/>
  <c r="S25" i="3"/>
  <c r="S28" i="3" s="1"/>
  <c r="T28" i="3" s="1"/>
  <c r="P33" i="3"/>
  <c r="Q33" i="3" s="1"/>
  <c r="T33" i="3" s="1"/>
  <c r="G22" i="3"/>
  <c r="M23" i="3" s="1"/>
  <c r="P34" i="3"/>
  <c r="Q34" i="3" s="1"/>
  <c r="T34" i="3" s="1"/>
  <c r="W34" i="3" s="1"/>
  <c r="N20" i="3"/>
  <c r="S20" i="2"/>
  <c r="O20" i="2"/>
  <c r="G39" i="2"/>
  <c r="O26" i="2"/>
  <c r="S26" i="2"/>
  <c r="S35" i="2"/>
  <c r="M22" i="2"/>
  <c r="N28" i="2"/>
  <c r="P33" i="2"/>
  <c r="Q33" i="2" s="1"/>
  <c r="T33" i="2" s="1"/>
  <c r="W33" i="2" s="1"/>
  <c r="O34" i="2"/>
  <c r="S34" i="2"/>
  <c r="M37" i="2"/>
  <c r="S12" i="2"/>
  <c r="O12" i="2"/>
  <c r="O11" i="2"/>
  <c r="N14" i="2"/>
  <c r="S11" i="2"/>
  <c r="N21" i="2"/>
  <c r="S18" i="2"/>
  <c r="O18" i="2"/>
  <c r="V13" i="2"/>
  <c r="V39" i="2" s="1"/>
  <c r="N13" i="2"/>
  <c r="P19" i="2"/>
  <c r="Q19" i="2"/>
  <c r="T19" i="2" s="1"/>
  <c r="P32" i="2"/>
  <c r="Q32" i="2" s="1"/>
  <c r="T32" i="2" s="1"/>
  <c r="P27" i="2"/>
  <c r="Q27" i="2" s="1"/>
  <c r="T27" i="2" s="1"/>
  <c r="G15" i="2"/>
  <c r="M16" i="2" s="1"/>
  <c r="M41" i="5" l="1"/>
  <c r="D45" i="5"/>
  <c r="G45" i="5" s="1"/>
  <c r="T11" i="5"/>
  <c r="T15" i="5" s="1"/>
  <c r="P33" i="5"/>
  <c r="Q33" i="5"/>
  <c r="T33" i="5" s="1"/>
  <c r="T36" i="5" s="1"/>
  <c r="N39" i="3"/>
  <c r="T22" i="4"/>
  <c r="P32" i="4"/>
  <c r="Q32" i="4"/>
  <c r="T32" i="4" s="1"/>
  <c r="G39" i="4"/>
  <c r="M40" i="4" s="1"/>
  <c r="P26" i="4"/>
  <c r="Q26" i="4" s="1"/>
  <c r="T26" i="4" s="1"/>
  <c r="T29" i="4" s="1"/>
  <c r="O34" i="4"/>
  <c r="S34" i="4"/>
  <c r="S35" i="4"/>
  <c r="N39" i="4"/>
  <c r="W14" i="4"/>
  <c r="S12" i="4"/>
  <c r="S14" i="4" s="1"/>
  <c r="T14" i="4" s="1"/>
  <c r="O12" i="4"/>
  <c r="N35" i="4"/>
  <c r="W35" i="4" s="1"/>
  <c r="P11" i="4"/>
  <c r="Q11" i="4"/>
  <c r="M37" i="4"/>
  <c r="W33" i="3"/>
  <c r="T36" i="3"/>
  <c r="P18" i="3"/>
  <c r="Q18" i="3" s="1"/>
  <c r="T15" i="3"/>
  <c r="W11" i="3"/>
  <c r="W39" i="3" s="1"/>
  <c r="P19" i="3"/>
  <c r="Q19" i="3" s="1"/>
  <c r="T19" i="3" s="1"/>
  <c r="G39" i="3"/>
  <c r="M40" i="3" s="1"/>
  <c r="P27" i="3"/>
  <c r="Q27" i="3" s="1"/>
  <c r="T27" i="3" s="1"/>
  <c r="O20" i="3"/>
  <c r="S20" i="3"/>
  <c r="S21" i="3" s="1"/>
  <c r="P25" i="3"/>
  <c r="Q25" i="3"/>
  <c r="T25" i="3" s="1"/>
  <c r="P26" i="3"/>
  <c r="Q26" i="3" s="1"/>
  <c r="T26" i="3" s="1"/>
  <c r="W32" i="2"/>
  <c r="P18" i="2"/>
  <c r="Q18" i="2" s="1"/>
  <c r="T18" i="2" s="1"/>
  <c r="T35" i="2"/>
  <c r="S21" i="2"/>
  <c r="T21" i="2" s="1"/>
  <c r="Q11" i="2"/>
  <c r="P11" i="2"/>
  <c r="O39" i="2"/>
  <c r="P20" i="2"/>
  <c r="Q20" i="2" s="1"/>
  <c r="T20" i="2" s="1"/>
  <c r="N39" i="2"/>
  <c r="W14" i="2"/>
  <c r="O13" i="2"/>
  <c r="S13" i="2"/>
  <c r="S14" i="2" s="1"/>
  <c r="P12" i="2"/>
  <c r="Q12" i="2"/>
  <c r="T12" i="2" s="1"/>
  <c r="W12" i="2" s="1"/>
  <c r="P34" i="2"/>
  <c r="Q34" i="2"/>
  <c r="T34" i="2" s="1"/>
  <c r="W34" i="2" s="1"/>
  <c r="M23" i="2"/>
  <c r="M39" i="2"/>
  <c r="M40" i="2" s="1"/>
  <c r="P26" i="2"/>
  <c r="Q26" i="2" s="1"/>
  <c r="T26" i="2" s="1"/>
  <c r="T29" i="2" s="1"/>
  <c r="Q39" i="5" l="1"/>
  <c r="T39" i="5"/>
  <c r="J45" i="5"/>
  <c r="L45" i="5"/>
  <c r="Q45" i="5" s="1"/>
  <c r="T11" i="4"/>
  <c r="P12" i="4"/>
  <c r="Q12" i="4" s="1"/>
  <c r="W32" i="4"/>
  <c r="S39" i="4"/>
  <c r="T35" i="4"/>
  <c r="O39" i="4"/>
  <c r="P34" i="4"/>
  <c r="Q34" i="4" s="1"/>
  <c r="T34" i="4" s="1"/>
  <c r="T21" i="3"/>
  <c r="S39" i="3"/>
  <c r="T18" i="3"/>
  <c r="T29" i="3"/>
  <c r="P20" i="3"/>
  <c r="Q20" i="3" s="1"/>
  <c r="O39" i="3"/>
  <c r="T14" i="2"/>
  <c r="S39" i="2"/>
  <c r="T11" i="2"/>
  <c r="T22" i="2"/>
  <c r="Q13" i="2"/>
  <c r="T13" i="2" s="1"/>
  <c r="W13" i="2" s="1"/>
  <c r="P13" i="2"/>
  <c r="T36" i="2"/>
  <c r="Q49" i="5" l="1"/>
  <c r="T41" i="5"/>
  <c r="S49" i="5"/>
  <c r="S45" i="5"/>
  <c r="T45" i="5" s="1"/>
  <c r="T40" i="5"/>
  <c r="W34" i="4"/>
  <c r="T36" i="4"/>
  <c r="T12" i="4"/>
  <c r="W12" i="4" s="1"/>
  <c r="Q39" i="4"/>
  <c r="M41" i="4"/>
  <c r="D45" i="4"/>
  <c r="G45" i="4" s="1"/>
  <c r="T15" i="4"/>
  <c r="W11" i="4"/>
  <c r="W39" i="4" s="1"/>
  <c r="T20" i="3"/>
  <c r="Q39" i="3"/>
  <c r="D45" i="3"/>
  <c r="G45" i="3" s="1"/>
  <c r="M41" i="3"/>
  <c r="T22" i="3"/>
  <c r="T39" i="3" s="1"/>
  <c r="Q39" i="2"/>
  <c r="T15" i="2"/>
  <c r="T39" i="2" s="1"/>
  <c r="W11" i="2"/>
  <c r="W39" i="2" s="1"/>
  <c r="M41" i="2"/>
  <c r="D45" i="2"/>
  <c r="G45" i="2" s="1"/>
  <c r="R52" i="5" l="1"/>
  <c r="T49" i="5"/>
  <c r="R53" i="5" s="1"/>
  <c r="L45" i="4"/>
  <c r="Q45" i="4" s="1"/>
  <c r="J45" i="4"/>
  <c r="T39" i="4"/>
  <c r="S45" i="3"/>
  <c r="S49" i="3"/>
  <c r="T41" i="3"/>
  <c r="Q49" i="3"/>
  <c r="T40" i="3"/>
  <c r="L45" i="3"/>
  <c r="Q45" i="3" s="1"/>
  <c r="J45" i="3"/>
  <c r="T40" i="2"/>
  <c r="Q49" i="2"/>
  <c r="S45" i="2"/>
  <c r="S49" i="2"/>
  <c r="T41" i="2"/>
  <c r="L45" i="2"/>
  <c r="Q45" i="2" s="1"/>
  <c r="J45" i="2"/>
  <c r="U49" i="5" l="1"/>
  <c r="R54" i="5"/>
  <c r="R55" i="5" s="1"/>
  <c r="R57" i="5" s="1"/>
  <c r="Q49" i="4"/>
  <c r="T40" i="4"/>
  <c r="S45" i="4"/>
  <c r="T45" i="4" s="1"/>
  <c r="T41" i="4"/>
  <c r="S49" i="4"/>
  <c r="T49" i="3"/>
  <c r="R53" i="3" s="1"/>
  <c r="T45" i="3"/>
  <c r="T45" i="2"/>
  <c r="R52" i="2" s="1"/>
  <c r="T49" i="2"/>
  <c r="R53" i="2" s="1"/>
  <c r="R52" i="4" l="1"/>
  <c r="T49" i="4"/>
  <c r="R53" i="4" s="1"/>
  <c r="R52" i="3"/>
  <c r="U49" i="3"/>
  <c r="R54" i="2"/>
  <c r="R55" i="2" s="1"/>
  <c r="R57" i="2" s="1"/>
  <c r="U49" i="2"/>
  <c r="U49" i="4" l="1"/>
  <c r="R54" i="4"/>
  <c r="R55" i="4" s="1"/>
  <c r="R57" i="4" s="1"/>
  <c r="R54" i="3"/>
  <c r="R55" i="3" s="1"/>
  <c r="R57" i="3" s="1"/>
</calcChain>
</file>

<file path=xl/sharedStrings.xml><?xml version="1.0" encoding="utf-8"?>
<sst xmlns="http://schemas.openxmlformats.org/spreadsheetml/2006/main" count="366" uniqueCount="77">
  <si>
    <t>Project:</t>
  </si>
  <si>
    <t>Budget Holder input cells</t>
  </si>
  <si>
    <t>Analysis Code:</t>
  </si>
  <si>
    <t>Income:</t>
  </si>
  <si>
    <t>Ticketing</t>
  </si>
  <si>
    <t>Item</t>
  </si>
  <si>
    <t>Notes</t>
  </si>
  <si>
    <t>Ticket price</t>
  </si>
  <si>
    <t>Capacity</t>
  </si>
  <si>
    <t># of perfs</t>
  </si>
  <si>
    <t>Total capacity</t>
  </si>
  <si>
    <t>Nightly Comp hold: V</t>
  </si>
  <si>
    <t>Nightly Comp hold: W</t>
  </si>
  <si>
    <t>Nightly Comp hold: X</t>
  </si>
  <si>
    <t>Nightly Comp hold: Y</t>
  </si>
  <si>
    <t>Nightly Comp hold: Z</t>
  </si>
  <si>
    <t>Total Comp holds</t>
  </si>
  <si>
    <t>Available to sell</t>
  </si>
  <si>
    <t>Potential gross revenue</t>
  </si>
  <si>
    <t>Of which, VAT</t>
  </si>
  <si>
    <t>Potential net revenue</t>
  </si>
  <si>
    <t>Target % of available seats</t>
  </si>
  <si>
    <t>Target # of available seats</t>
  </si>
  <si>
    <t>Target net revenue</t>
  </si>
  <si>
    <t>Forecast % of available seats</t>
  </si>
  <si>
    <t>Forecast # of available seats</t>
  </si>
  <si>
    <t>Forecast net revenue</t>
  </si>
  <si>
    <t>SHOW</t>
  </si>
  <si>
    <t>ACTUALS SECTION TO COMPLETE</t>
  </si>
  <si>
    <t>PREVIEW</t>
  </si>
  <si>
    <t>Price 1</t>
  </si>
  <si>
    <t>Price 2</t>
  </si>
  <si>
    <t>Price 3</t>
  </si>
  <si>
    <t xml:space="preserve">Concession </t>
  </si>
  <si>
    <t>% of sales at concession price -&gt;</t>
  </si>
  <si>
    <t>PREVIEW SUBTOTAL</t>
  </si>
  <si>
    <t>MATINEE</t>
  </si>
  <si>
    <t>MATINEE SUBTOTAL</t>
  </si>
  <si>
    <t>EVENING</t>
  </si>
  <si>
    <t>EVENING SUBTOTAL</t>
  </si>
  <si>
    <t>OTHER SHOWS</t>
  </si>
  <si>
    <t>OTHER SHOWS SUBTOTAL</t>
  </si>
  <si>
    <t>TOTAL</t>
  </si>
  <si>
    <t>Total Comp tickets as % of Total Capacity</t>
  </si>
  <si>
    <t>Target revenue as % of Potential</t>
  </si>
  <si>
    <t>Total target sales as % of capacity</t>
  </si>
  <si>
    <t>Average ticket price</t>
  </si>
  <si>
    <t># tickets sold</t>
  </si>
  <si>
    <t>Av. group size</t>
  </si>
  <si>
    <t>% of trans via Hull 2017</t>
  </si>
  <si>
    <t># trans via Hull 2017</t>
  </si>
  <si>
    <t>Booking fee (inc VAT)</t>
  </si>
  <si>
    <t>Booking fee (ex VAT)</t>
  </si>
  <si>
    <t>Booking fee revenue</t>
  </si>
  <si>
    <t>% postal trans</t>
  </si>
  <si>
    <t># postal trans</t>
  </si>
  <si>
    <t>Postal fee (inc VAT)</t>
  </si>
  <si>
    <t>Postal fee (ex VAT)</t>
  </si>
  <si>
    <t>Cost per postal trans (ex VAT)</t>
  </si>
  <si>
    <t>Profit per postal trans</t>
  </si>
  <si>
    <t>Net Postal revenue</t>
  </si>
  <si>
    <t>% Ticket revenue to Hull 2017</t>
  </si>
  <si>
    <t>Ticket revenue</t>
  </si>
  <si>
    <t>TOTAL REVENUE</t>
  </si>
  <si>
    <t>Merchant fee %</t>
  </si>
  <si>
    <t>Target merchant fees</t>
  </si>
  <si>
    <t>Spektrix fee %</t>
  </si>
  <si>
    <t>Target Spektrix fees</t>
  </si>
  <si>
    <t>TOTAL
FEES</t>
  </si>
  <si>
    <t>Contribution to Cost Budget</t>
  </si>
  <si>
    <t>Royalties</t>
  </si>
  <si>
    <t>Total box office</t>
  </si>
  <si>
    <t>Less merchant fee</t>
  </si>
  <si>
    <t>Less VAT</t>
  </si>
  <si>
    <t>Total Royalties due on</t>
  </si>
  <si>
    <t>Royalties %</t>
  </si>
  <si>
    <t>Royalties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</si>
</sst>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&quot;£&quot;#,##0.00"/>
    <numFmt numFmtId="166" formatCode="0.0%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 applyBorder="1" applyProtection="1"/>
    <xf numFmtId="0" fontId="4" fillId="0" borderId="0" xfId="0" applyFont="1" applyBorder="1" applyAlignment="1" applyProtection="1">
      <alignment horizontal="right"/>
    </xf>
    <xf numFmtId="0" fontId="4" fillId="2" borderId="1" xfId="0" applyNumberFormat="1" applyFont="1" applyFill="1" applyBorder="1" applyAlignment="1" applyProtection="1"/>
    <xf numFmtId="0" fontId="4" fillId="2" borderId="2" xfId="0" applyNumberFormat="1" applyFont="1" applyFill="1" applyBorder="1" applyAlignment="1" applyProtection="1"/>
    <xf numFmtId="0" fontId="4" fillId="2" borderId="3" xfId="0" applyNumberFormat="1" applyFont="1" applyFill="1" applyBorder="1" applyAlignment="1" applyProtection="1"/>
    <xf numFmtId="164" fontId="3" fillId="3" borderId="0" xfId="1" applyNumberFormat="1" applyFont="1" applyFill="1" applyBorder="1" applyProtection="1"/>
    <xf numFmtId="0" fontId="0" fillId="0" borderId="0" xfId="0" applyProtection="1"/>
    <xf numFmtId="0" fontId="3" fillId="0" borderId="0" xfId="0" applyNumberFormat="1" applyFont="1" applyBorder="1" applyProtection="1"/>
    <xf numFmtId="164" fontId="4" fillId="0" borderId="0" xfId="1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left"/>
    </xf>
    <xf numFmtId="0" fontId="4" fillId="2" borderId="2" xfId="0" applyNumberFormat="1" applyFont="1" applyFill="1" applyBorder="1" applyAlignment="1" applyProtection="1">
      <alignment horizontal="left"/>
    </xf>
    <xf numFmtId="0" fontId="4" fillId="2" borderId="3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65" fontId="4" fillId="0" borderId="5" xfId="0" applyNumberFormat="1" applyFont="1" applyBorder="1" applyAlignment="1" applyProtection="1">
      <alignment vertical="center"/>
    </xf>
    <xf numFmtId="165" fontId="4" fillId="0" borderId="6" xfId="0" applyNumberFormat="1" applyFont="1" applyBorder="1" applyAlignment="1" applyProtection="1">
      <alignment vertical="center"/>
    </xf>
    <xf numFmtId="0" fontId="4" fillId="0" borderId="7" xfId="0" applyFont="1" applyBorder="1" applyAlignment="1" applyProtection="1">
      <alignment wrapText="1"/>
    </xf>
    <xf numFmtId="0" fontId="4" fillId="0" borderId="7" xfId="0" applyFont="1" applyBorder="1" applyAlignment="1" applyProtection="1">
      <alignment horizontal="left"/>
    </xf>
    <xf numFmtId="164" fontId="4" fillId="0" borderId="8" xfId="1" applyNumberFormat="1" applyFont="1" applyBorder="1" applyAlignment="1" applyProtection="1">
      <alignment horizontal="center" wrapText="1"/>
    </xf>
    <xf numFmtId="164" fontId="4" fillId="0" borderId="7" xfId="1" applyNumberFormat="1" applyFont="1" applyBorder="1" applyAlignment="1" applyProtection="1">
      <alignment horizontal="center" wrapText="1"/>
    </xf>
    <xf numFmtId="164" fontId="4" fillId="2" borderId="7" xfId="1" applyNumberFormat="1" applyFont="1" applyFill="1" applyBorder="1" applyAlignment="1" applyProtection="1">
      <alignment horizontal="center" wrapText="1"/>
    </xf>
    <xf numFmtId="164" fontId="5" fillId="0" borderId="8" xfId="1" applyNumberFormat="1" applyFont="1" applyBorder="1" applyAlignment="1" applyProtection="1">
      <alignment horizontal="center" wrapText="1"/>
    </xf>
    <xf numFmtId="164" fontId="5" fillId="0" borderId="7" xfId="1" applyNumberFormat="1" applyFont="1" applyBorder="1" applyAlignment="1" applyProtection="1">
      <alignment horizontal="center" wrapText="1"/>
    </xf>
    <xf numFmtId="164" fontId="5" fillId="2" borderId="7" xfId="1" applyNumberFormat="1" applyFont="1" applyFill="1" applyBorder="1" applyAlignment="1" applyProtection="1">
      <alignment horizontal="center" wrapText="1"/>
    </xf>
    <xf numFmtId="44" fontId="0" fillId="0" borderId="9" xfId="0" applyNumberFormat="1" applyBorder="1" applyProtection="1"/>
    <xf numFmtId="1" fontId="0" fillId="0" borderId="9" xfId="0" applyNumberFormat="1" applyBorder="1" applyProtection="1"/>
    <xf numFmtId="1" fontId="0" fillId="0" borderId="0" xfId="0" applyNumberFormat="1" applyProtection="1"/>
    <xf numFmtId="1" fontId="0" fillId="0" borderId="0" xfId="0" applyNumberFormat="1" applyBorder="1" applyProtection="1"/>
    <xf numFmtId="44" fontId="0" fillId="0" borderId="0" xfId="0" applyNumberFormat="1" applyProtection="1"/>
    <xf numFmtId="0" fontId="0" fillId="0" borderId="9" xfId="0" applyBorder="1" applyProtection="1"/>
    <xf numFmtId="0" fontId="6" fillId="0" borderId="9" xfId="0" applyFont="1" applyBorder="1" applyProtection="1"/>
    <xf numFmtId="1" fontId="6" fillId="0" borderId="0" xfId="0" applyNumberFormat="1" applyFont="1" applyProtection="1"/>
    <xf numFmtId="44" fontId="6" fillId="0" borderId="0" xfId="0" applyNumberFormat="1" applyFont="1" applyProtection="1"/>
    <xf numFmtId="0" fontId="0" fillId="0" borderId="0" xfId="0" applyFont="1" applyProtection="1"/>
    <xf numFmtId="0" fontId="7" fillId="0" borderId="0" xfId="0" applyFont="1" applyProtection="1"/>
    <xf numFmtId="44" fontId="0" fillId="0" borderId="9" xfId="0" applyNumberFormat="1" applyFont="1" applyBorder="1" applyProtection="1"/>
    <xf numFmtId="1" fontId="0" fillId="0" borderId="9" xfId="0" applyNumberFormat="1" applyFont="1" applyBorder="1" applyProtection="1"/>
    <xf numFmtId="1" fontId="0" fillId="0" borderId="0" xfId="0" applyNumberFormat="1" applyFont="1" applyProtection="1"/>
    <xf numFmtId="1" fontId="0" fillId="0" borderId="0" xfId="0" applyNumberFormat="1" applyFont="1" applyBorder="1" applyProtection="1"/>
    <xf numFmtId="44" fontId="0" fillId="0" borderId="0" xfId="0" applyNumberFormat="1" applyFont="1" applyProtection="1"/>
    <xf numFmtId="0" fontId="0" fillId="0" borderId="9" xfId="0" applyFont="1" applyBorder="1" applyProtection="1"/>
    <xf numFmtId="0" fontId="8" fillId="4" borderId="9" xfId="0" applyFont="1" applyFill="1" applyBorder="1" applyProtection="1"/>
    <xf numFmtId="1" fontId="6" fillId="4" borderId="0" xfId="0" applyNumberFormat="1" applyFont="1" applyFill="1" applyProtection="1"/>
    <xf numFmtId="44" fontId="6" fillId="4" borderId="0" xfId="0" applyNumberFormat="1" applyFont="1" applyFill="1" applyProtection="1"/>
    <xf numFmtId="0" fontId="2" fillId="0" borderId="0" xfId="0" applyFont="1" applyProtection="1"/>
    <xf numFmtId="0" fontId="0" fillId="0" borderId="0" xfId="0" applyFont="1" applyProtection="1">
      <protection locked="0"/>
    </xf>
    <xf numFmtId="44" fontId="0" fillId="3" borderId="9" xfId="1" applyNumberFormat="1" applyFont="1" applyFill="1" applyBorder="1" applyProtection="1">
      <protection locked="0"/>
    </xf>
    <xf numFmtId="1" fontId="0" fillId="3" borderId="9" xfId="1" applyNumberFormat="1" applyFont="1" applyFill="1" applyBorder="1" applyProtection="1">
      <protection locked="0"/>
    </xf>
    <xf numFmtId="1" fontId="0" fillId="3" borderId="0" xfId="1" applyNumberFormat="1" applyFont="1" applyFill="1" applyBorder="1" applyProtection="1">
      <protection locked="0"/>
    </xf>
    <xf numFmtId="164" fontId="0" fillId="0" borderId="0" xfId="1" applyNumberFormat="1" applyFont="1" applyProtection="1"/>
    <xf numFmtId="166" fontId="0" fillId="3" borderId="9" xfId="1" applyNumberFormat="1" applyFont="1" applyFill="1" applyBorder="1" applyProtection="1">
      <protection locked="0"/>
    </xf>
    <xf numFmtId="166" fontId="6" fillId="3" borderId="9" xfId="1" applyNumberFormat="1" applyFont="1" applyFill="1" applyBorder="1" applyProtection="1"/>
    <xf numFmtId="1" fontId="0" fillId="0" borderId="0" xfId="1" applyNumberFormat="1" applyFont="1" applyFill="1" applyBorder="1" applyProtection="1"/>
    <xf numFmtId="1" fontId="0" fillId="0" borderId="9" xfId="1" applyNumberFormat="1" applyFont="1" applyFill="1" applyBorder="1" applyProtection="1"/>
    <xf numFmtId="44" fontId="0" fillId="0" borderId="9" xfId="1" applyNumberFormat="1" applyFont="1" applyFill="1" applyBorder="1" applyProtection="1"/>
    <xf numFmtId="164" fontId="0" fillId="0" borderId="3" xfId="1" applyNumberFormat="1" applyFont="1" applyBorder="1" applyProtection="1"/>
    <xf numFmtId="44" fontId="9" fillId="0" borderId="0" xfId="0" applyNumberFormat="1" applyFont="1" applyAlignment="1" applyProtection="1">
      <alignment horizontal="right"/>
    </xf>
    <xf numFmtId="44" fontId="9" fillId="0" borderId="0" xfId="0" applyNumberFormat="1" applyFont="1" applyBorder="1" applyAlignment="1" applyProtection="1">
      <alignment horizontal="right"/>
    </xf>
    <xf numFmtId="44" fontId="0" fillId="0" borderId="3" xfId="0" applyNumberFormat="1" applyFont="1" applyBorder="1" applyProtection="1"/>
    <xf numFmtId="9" fontId="0" fillId="0" borderId="0" xfId="2" applyFont="1" applyProtection="1"/>
    <xf numFmtId="2" fontId="0" fillId="0" borderId="0" xfId="0" applyNumberFormat="1" applyFont="1" applyProtection="1"/>
    <xf numFmtId="164" fontId="0" fillId="0" borderId="0" xfId="1" applyNumberFormat="1" applyFont="1" applyFill="1" applyProtection="1"/>
    <xf numFmtId="1" fontId="0" fillId="0" borderId="9" xfId="0" applyNumberFormat="1" applyFont="1" applyFill="1" applyBorder="1" applyProtection="1"/>
    <xf numFmtId="44" fontId="0" fillId="0" borderId="0" xfId="0" applyNumberFormat="1" applyFont="1" applyFill="1" applyProtection="1"/>
    <xf numFmtId="166" fontId="0" fillId="0" borderId="9" xfId="1" applyNumberFormat="1" applyFont="1" applyFill="1" applyBorder="1" applyProtection="1"/>
    <xf numFmtId="1" fontId="0" fillId="0" borderId="0" xfId="0" applyNumberFormat="1" applyFont="1" applyFill="1" applyProtection="1"/>
    <xf numFmtId="166" fontId="6" fillId="0" borderId="9" xfId="1" applyNumberFormat="1" applyFont="1" applyFill="1" applyBorder="1" applyProtection="1"/>
    <xf numFmtId="1" fontId="6" fillId="0" borderId="0" xfId="0" applyNumberFormat="1" applyFont="1" applyFill="1" applyProtection="1"/>
    <xf numFmtId="44" fontId="6" fillId="0" borderId="0" xfId="0" applyNumberFormat="1" applyFont="1" applyFill="1" applyProtection="1"/>
    <xf numFmtId="0" fontId="2" fillId="0" borderId="11" xfId="0" applyFont="1" applyBorder="1" applyProtection="1"/>
    <xf numFmtId="44" fontId="2" fillId="0" borderId="12" xfId="0" applyNumberFormat="1" applyFont="1" applyBorder="1" applyProtection="1"/>
    <xf numFmtId="1" fontId="2" fillId="0" borderId="12" xfId="0" applyNumberFormat="1" applyFont="1" applyBorder="1" applyProtection="1"/>
    <xf numFmtId="1" fontId="2" fillId="0" borderId="11" xfId="0" applyNumberFormat="1" applyFont="1" applyBorder="1" applyProtection="1"/>
    <xf numFmtId="164" fontId="2" fillId="0" borderId="11" xfId="1" applyNumberFormat="1" applyFont="1" applyBorder="1" applyProtection="1"/>
    <xf numFmtId="164" fontId="2" fillId="0" borderId="12" xfId="1" applyNumberFormat="1" applyFont="1" applyBorder="1" applyProtection="1"/>
    <xf numFmtId="44" fontId="2" fillId="0" borderId="11" xfId="0" applyNumberFormat="1" applyFont="1" applyBorder="1" applyProtection="1"/>
    <xf numFmtId="0" fontId="2" fillId="0" borderId="12" xfId="0" applyFont="1" applyBorder="1" applyProtection="1"/>
    <xf numFmtId="0" fontId="10" fillId="0" borderId="12" xfId="0" applyFont="1" applyBorder="1" applyProtection="1"/>
    <xf numFmtId="1" fontId="10" fillId="0" borderId="11" xfId="0" applyNumberFormat="1" applyFont="1" applyBorder="1" applyProtection="1"/>
    <xf numFmtId="44" fontId="10" fillId="0" borderId="13" xfId="0" applyNumberFormat="1" applyFont="1" applyBorder="1" applyProtection="1"/>
    <xf numFmtId="0" fontId="2" fillId="0" borderId="9" xfId="0" applyFont="1" applyBorder="1" applyProtection="1"/>
    <xf numFmtId="0" fontId="2" fillId="0" borderId="0" xfId="0" applyFont="1" applyBorder="1" applyProtection="1"/>
    <xf numFmtId="44" fontId="2" fillId="0" borderId="0" xfId="0" applyNumberFormat="1" applyFont="1" applyBorder="1" applyProtection="1"/>
    <xf numFmtId="1" fontId="2" fillId="0" borderId="0" xfId="0" applyNumberFormat="1" applyFont="1" applyBorder="1" applyProtection="1"/>
    <xf numFmtId="164" fontId="2" fillId="0" borderId="0" xfId="1" applyNumberFormat="1" applyFont="1" applyBorder="1" applyProtection="1"/>
    <xf numFmtId="9" fontId="2" fillId="0" borderId="0" xfId="2" applyFont="1" applyBorder="1" applyProtection="1"/>
    <xf numFmtId="0" fontId="4" fillId="0" borderId="0" xfId="0" applyFont="1" applyBorder="1" applyProtection="1"/>
    <xf numFmtId="0" fontId="10" fillId="0" borderId="0" xfId="0" applyFont="1" applyBorder="1" applyProtection="1"/>
    <xf numFmtId="1" fontId="10" fillId="0" borderId="0" xfId="0" applyNumberFormat="1" applyFont="1" applyBorder="1" applyProtection="1"/>
    <xf numFmtId="44" fontId="10" fillId="0" borderId="0" xfId="0" applyNumberFormat="1" applyFont="1" applyBorder="1" applyProtection="1"/>
    <xf numFmtId="44" fontId="4" fillId="0" borderId="0" xfId="0" applyNumberFormat="1" applyFont="1" applyBorder="1" applyProtection="1"/>
    <xf numFmtId="0" fontId="0" fillId="0" borderId="0" xfId="0" applyBorder="1" applyProtection="1"/>
    <xf numFmtId="0" fontId="0" fillId="0" borderId="0" xfId="0" applyFont="1" applyBorder="1" applyProtection="1"/>
    <xf numFmtId="164" fontId="4" fillId="0" borderId="8" xfId="1" applyNumberFormat="1" applyFont="1" applyFill="1" applyBorder="1" applyAlignment="1" applyProtection="1">
      <alignment horizontal="center" wrapText="1"/>
    </xf>
    <xf numFmtId="164" fontId="4" fillId="0" borderId="7" xfId="1" applyNumberFormat="1" applyFont="1" applyFill="1" applyBorder="1" applyAlignment="1" applyProtection="1">
      <alignment horizontal="center" wrapText="1"/>
    </xf>
    <xf numFmtId="164" fontId="4" fillId="5" borderId="7" xfId="1" applyNumberFormat="1" applyFont="1" applyFill="1" applyBorder="1" applyAlignment="1" applyProtection="1">
      <alignment horizontal="center" wrapText="1"/>
    </xf>
    <xf numFmtId="44" fontId="0" fillId="0" borderId="0" xfId="0" applyNumberFormat="1" applyFont="1" applyBorder="1" applyProtection="1"/>
    <xf numFmtId="1" fontId="0" fillId="0" borderId="5" xfId="0" applyNumberFormat="1" applyFont="1" applyBorder="1" applyProtection="1"/>
    <xf numFmtId="167" fontId="0" fillId="3" borderId="5" xfId="0" applyNumberFormat="1" applyFont="1" applyFill="1" applyBorder="1" applyProtection="1">
      <protection locked="0"/>
    </xf>
    <xf numFmtId="166" fontId="0" fillId="3" borderId="6" xfId="0" applyNumberFormat="1" applyFont="1" applyFill="1" applyBorder="1" applyProtection="1">
      <protection locked="0"/>
    </xf>
    <xf numFmtId="1" fontId="0" fillId="0" borderId="6" xfId="0" applyNumberFormat="1" applyFont="1" applyBorder="1" applyProtection="1"/>
    <xf numFmtId="44" fontId="0" fillId="0" borderId="5" xfId="0" applyNumberFormat="1" applyFont="1" applyBorder="1" applyProtection="1"/>
    <xf numFmtId="44" fontId="0" fillId="0" borderId="6" xfId="0" applyNumberFormat="1" applyFont="1" applyBorder="1" applyProtection="1"/>
    <xf numFmtId="166" fontId="0" fillId="3" borderId="5" xfId="0" applyNumberFormat="1" applyFont="1" applyFill="1" applyBorder="1" applyProtection="1">
      <protection locked="0"/>
    </xf>
    <xf numFmtId="44" fontId="0" fillId="0" borderId="14" xfId="0" applyNumberFormat="1" applyFont="1" applyBorder="1" applyProtection="1"/>
    <xf numFmtId="164" fontId="4" fillId="0" borderId="15" xfId="1" applyNumberFormat="1" applyFont="1" applyFill="1" applyBorder="1" applyAlignment="1" applyProtection="1">
      <alignment horizontal="center" wrapText="1"/>
    </xf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left"/>
    </xf>
    <xf numFmtId="164" fontId="4" fillId="0" borderId="0" xfId="1" applyNumberFormat="1" applyFont="1" applyFill="1" applyBorder="1" applyAlignment="1" applyProtection="1">
      <alignment horizontal="center" wrapText="1"/>
    </xf>
    <xf numFmtId="164" fontId="4" fillId="0" borderId="9" xfId="1" applyNumberFormat="1" applyFont="1" applyBorder="1" applyAlignment="1" applyProtection="1">
      <alignment horizontal="center" wrapText="1"/>
    </xf>
    <xf numFmtId="44" fontId="4" fillId="0" borderId="0" xfId="1" applyNumberFormat="1" applyFont="1" applyFill="1" applyBorder="1" applyAlignment="1" applyProtection="1">
      <alignment horizontal="center" wrapText="1"/>
    </xf>
    <xf numFmtId="164" fontId="4" fillId="0" borderId="16" xfId="1" applyNumberFormat="1" applyFont="1" applyFill="1" applyBorder="1" applyAlignment="1" applyProtection="1">
      <alignment horizontal="center" wrapText="1"/>
    </xf>
    <xf numFmtId="164" fontId="4" fillId="0" borderId="0" xfId="1" applyNumberFormat="1" applyFont="1" applyBorder="1" applyAlignment="1" applyProtection="1">
      <alignment horizontal="center" wrapText="1"/>
    </xf>
    <xf numFmtId="166" fontId="0" fillId="0" borderId="5" xfId="0" applyNumberFormat="1" applyFont="1" applyBorder="1" applyProtection="1"/>
    <xf numFmtId="166" fontId="0" fillId="0" borderId="6" xfId="0" applyNumberFormat="1" applyFont="1" applyBorder="1" applyProtection="1"/>
    <xf numFmtId="44" fontId="0" fillId="0" borderId="17" xfId="0" applyNumberFormat="1" applyFont="1" applyBorder="1" applyProtection="1"/>
    <xf numFmtId="0" fontId="4" fillId="0" borderId="18" xfId="0" applyFont="1" applyBorder="1" applyProtection="1"/>
    <xf numFmtId="0" fontId="0" fillId="0" borderId="19" xfId="0" applyFont="1" applyBorder="1" applyProtection="1"/>
    <xf numFmtId="0" fontId="0" fillId="0" borderId="20" xfId="0" applyFont="1" applyBorder="1" applyProtection="1"/>
    <xf numFmtId="0" fontId="3" fillId="0" borderId="21" xfId="0" applyFont="1" applyBorder="1" applyProtection="1"/>
    <xf numFmtId="44" fontId="0" fillId="0" borderId="22" xfId="0" applyNumberFormat="1" applyBorder="1" applyProtection="1"/>
    <xf numFmtId="0" fontId="3" fillId="0" borderId="21" xfId="0" applyFont="1" applyFill="1" applyBorder="1" applyProtection="1"/>
    <xf numFmtId="166" fontId="0" fillId="6" borderId="22" xfId="2" applyNumberFormat="1" applyFont="1" applyFill="1" applyBorder="1" applyProtection="1">
      <protection locked="0"/>
    </xf>
    <xf numFmtId="0" fontId="3" fillId="0" borderId="23" xfId="0" applyFont="1" applyFill="1" applyBorder="1" applyProtection="1"/>
    <xf numFmtId="0" fontId="0" fillId="0" borderId="24" xfId="0" applyBorder="1" applyProtection="1"/>
    <xf numFmtId="1" fontId="0" fillId="0" borderId="25" xfId="0" applyNumberFormat="1" applyBorder="1" applyProtection="1"/>
    <xf numFmtId="44" fontId="9" fillId="0" borderId="0" xfId="0" applyNumberFormat="1" applyFont="1" applyAlignment="1" applyProtection="1">
      <alignment horizontal="right"/>
    </xf>
    <xf numFmtId="44" fontId="9" fillId="0" borderId="0" xfId="0" applyNumberFormat="1" applyFont="1" applyAlignment="1" applyProtection="1">
      <alignment horizontal="right"/>
    </xf>
    <xf numFmtId="44" fontId="9" fillId="0" borderId="10" xfId="0" applyNumberFormat="1" applyFont="1" applyBorder="1" applyAlignment="1" applyProtection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07.15_PRO_KFU_dreamthinkspeak%20budget%20LI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DreamThinkSpeak/A_Budget/2016.07.15_PRO_KFU_dreamthinkspeak%20budget%20L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- READ THIS"/>
      <sheetName val="Sheet1"/>
      <sheetName val="COL IJ"/>
      <sheetName val="Cover Sheet"/>
      <sheetName val="SUMMARY"/>
      <sheetName val="Cash flow summary"/>
      <sheetName val="Programme &amp; Delivery"/>
      <sheetName val="PROJECT SUMMARY"/>
      <sheetName val="Commissioning &amp; Fees"/>
      <sheetName val="Development R&amp;D"/>
      <sheetName val="Creative &amp; Production"/>
      <sheetName val="Performers"/>
      <sheetName val="Rehearsal Costs"/>
      <sheetName val="Technical &amp; Production"/>
      <sheetName val="Venue_Logistics"/>
      <sheetName val="Legal &amp; Documentation"/>
      <sheetName val="Marketing Digital Comms"/>
      <sheetName val="Education &amp; Community"/>
      <sheetName val="Volunteering"/>
      <sheetName val="Artist &amp; Guest Liaison"/>
      <sheetName val="Running Costs"/>
      <sheetName val="Admin &amp; Misc"/>
      <sheetName val="15"/>
      <sheetName val="Ticketing"/>
      <sheetName val="Merchandise"/>
      <sheetName val=" Income Miscellaneous"/>
    </sheetNames>
    <sheetDataSet>
      <sheetData sheetId="0"/>
      <sheetData sheetId="1"/>
      <sheetData sheetId="2"/>
      <sheetData sheetId="3">
        <row r="3">
          <cell r="C3" t="str">
            <v>One Day, Maybe - dreamthinkspeak</v>
          </cell>
        </row>
        <row r="5">
          <cell r="C5" t="str">
            <v>C080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- READ THIS"/>
      <sheetName val="Sheet1"/>
      <sheetName val="COL IJ"/>
      <sheetName val="Cover Sheet"/>
      <sheetName val="SUMMARY"/>
      <sheetName val="Cash flow summary"/>
      <sheetName val="Programme &amp; Delivery"/>
      <sheetName val="PROJECT SUMMARY"/>
      <sheetName val="Commissioning &amp; Fees"/>
      <sheetName val="Development R&amp;D"/>
      <sheetName val="Creative &amp; Production"/>
      <sheetName val="Performers"/>
      <sheetName val="Rehearsal Costs"/>
      <sheetName val="Technical &amp; Production"/>
      <sheetName val="Venue_Logistics"/>
      <sheetName val="Legal &amp; Documentation"/>
      <sheetName val="Marketing Digital Comms"/>
      <sheetName val="Education &amp; Community"/>
      <sheetName val="Volunteering"/>
      <sheetName val="Artist &amp; Guest Liaison"/>
      <sheetName val="Running Costs"/>
      <sheetName val="Admin &amp; Misc"/>
      <sheetName val="15"/>
      <sheetName val="Ticketing"/>
      <sheetName val="Merchandise"/>
      <sheetName val=" Income Miscellaneous"/>
    </sheetNames>
    <sheetDataSet>
      <sheetData sheetId="0"/>
      <sheetData sheetId="1"/>
      <sheetData sheetId="2"/>
      <sheetData sheetId="3">
        <row r="3">
          <cell r="C3" t="str">
            <v>One Day, Maybe - dreamthinkspeak</v>
          </cell>
        </row>
        <row r="5">
          <cell r="C5" t="str">
            <v>C080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zoomScale="90" zoomScaleNormal="90" workbookViewId="0">
      <selection activeCell="R18" sqref="R18"/>
    </sheetView>
  </sheetViews>
  <sheetFormatPr defaultRowHeight="15" x14ac:dyDescent="0.25"/>
  <cols>
    <col min="1" max="1" width="5.28515625" style="7" customWidth="1"/>
    <col min="2" max="3" width="23.28515625" style="7" customWidth="1"/>
    <col min="4" max="14" width="11.7109375" style="7" customWidth="1"/>
    <col min="15" max="15" width="15.140625" style="7" customWidth="1"/>
    <col min="16" max="16" width="15.85546875" style="7" customWidth="1"/>
    <col min="17" max="17" width="13.42578125" style="7" bestFit="1" customWidth="1"/>
    <col min="18" max="18" width="12.85546875" style="7" customWidth="1"/>
    <col min="19" max="19" width="11.7109375" style="7" customWidth="1"/>
    <col min="20" max="20" width="13.28515625" style="7" bestFit="1" customWidth="1"/>
    <col min="21" max="21" width="12.42578125" style="7" customWidth="1"/>
    <col min="22" max="23" width="11.7109375" style="7" customWidth="1"/>
    <col min="24" max="24" width="9.140625" style="7"/>
    <col min="25" max="25" width="12.5703125" style="7" customWidth="1"/>
    <col min="26" max="27" width="10.5703125" style="7" bestFit="1" customWidth="1"/>
    <col min="28" max="16384" width="9.140625" style="7"/>
  </cols>
  <sheetData>
    <row r="1" spans="1:25" x14ac:dyDescent="0.25">
      <c r="A1" s="1"/>
      <c r="B1" s="2" t="s">
        <v>0</v>
      </c>
      <c r="C1" s="2"/>
      <c r="D1" s="3" t="str">
        <f>+'[1]Cover Sheet'!C3</f>
        <v>One Day, Maybe - dreamthinkspeak</v>
      </c>
      <c r="E1" s="4"/>
      <c r="F1" s="5"/>
      <c r="G1" s="6" t="s">
        <v>1</v>
      </c>
      <c r="H1" s="6"/>
    </row>
    <row r="2" spans="1:25" x14ac:dyDescent="0.25">
      <c r="A2" s="1"/>
      <c r="B2" s="1"/>
      <c r="C2" s="1"/>
      <c r="D2" s="8"/>
      <c r="E2" s="8"/>
      <c r="F2" s="9"/>
      <c r="G2" s="9"/>
      <c r="H2" s="9"/>
      <c r="I2" s="9"/>
      <c r="J2" s="9"/>
      <c r="K2" s="9"/>
      <c r="L2" s="9"/>
    </row>
    <row r="3" spans="1:25" x14ac:dyDescent="0.25">
      <c r="A3" s="1"/>
      <c r="B3" s="2" t="s">
        <v>2</v>
      </c>
      <c r="C3" s="2"/>
      <c r="D3" s="10" t="str">
        <f>+'[1]Cover Sheet'!C5</f>
        <v>C080</v>
      </c>
      <c r="E3" s="9"/>
      <c r="F3" s="9"/>
      <c r="G3" s="9"/>
      <c r="H3" s="9"/>
      <c r="I3" s="9"/>
      <c r="J3" s="9"/>
      <c r="K3" s="9"/>
      <c r="L3" s="9"/>
    </row>
    <row r="4" spans="1:25" x14ac:dyDescent="0.25">
      <c r="A4" s="1"/>
      <c r="B4" s="2"/>
      <c r="C4" s="2"/>
      <c r="D4" s="11"/>
      <c r="E4" s="9"/>
      <c r="F4" s="9"/>
      <c r="G4" s="9"/>
      <c r="H4" s="9"/>
      <c r="I4" s="9"/>
      <c r="J4" s="9"/>
      <c r="K4" s="9"/>
      <c r="L4" s="9"/>
    </row>
    <row r="5" spans="1:25" x14ac:dyDescent="0.25">
      <c r="A5" s="1"/>
      <c r="B5" s="2" t="s">
        <v>3</v>
      </c>
      <c r="C5" s="2"/>
      <c r="D5" s="12" t="s">
        <v>4</v>
      </c>
      <c r="E5" s="13"/>
      <c r="F5" s="14"/>
      <c r="G5" s="15"/>
      <c r="H5" s="15"/>
      <c r="I5" s="15"/>
      <c r="J5" s="15"/>
      <c r="K5" s="15"/>
      <c r="L5" s="15"/>
    </row>
    <row r="6" spans="1:25" x14ac:dyDescent="0.25">
      <c r="A6" s="1"/>
      <c r="B6" s="1"/>
      <c r="C6" s="1"/>
      <c r="D6" s="16"/>
      <c r="E6" s="17"/>
      <c r="F6" s="17"/>
      <c r="G6" s="17"/>
      <c r="H6" s="17"/>
      <c r="I6" s="17"/>
      <c r="J6" s="17"/>
      <c r="K6" s="17"/>
      <c r="L6" s="17"/>
    </row>
    <row r="7" spans="1:25" ht="25.5" thickBot="1" x14ac:dyDescent="0.3">
      <c r="A7" s="18"/>
      <c r="B7" s="19" t="s">
        <v>5</v>
      </c>
      <c r="C7" s="19" t="s">
        <v>6</v>
      </c>
      <c r="D7" s="20" t="s">
        <v>7</v>
      </c>
      <c r="E7" s="20" t="s">
        <v>8</v>
      </c>
      <c r="F7" s="21" t="s">
        <v>9</v>
      </c>
      <c r="G7" s="22" t="s">
        <v>10</v>
      </c>
      <c r="H7" s="20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2" t="s">
        <v>16</v>
      </c>
      <c r="N7" s="20" t="s">
        <v>17</v>
      </c>
      <c r="O7" s="21" t="s">
        <v>18</v>
      </c>
      <c r="P7" s="21" t="s">
        <v>19</v>
      </c>
      <c r="Q7" s="22" t="s">
        <v>20</v>
      </c>
      <c r="R7" s="20" t="s">
        <v>21</v>
      </c>
      <c r="S7" s="21" t="s">
        <v>22</v>
      </c>
      <c r="T7" s="22" t="s">
        <v>23</v>
      </c>
      <c r="U7" s="23" t="s">
        <v>24</v>
      </c>
      <c r="V7" s="24" t="s">
        <v>25</v>
      </c>
      <c r="W7" s="25" t="s">
        <v>26</v>
      </c>
      <c r="X7" s="20"/>
      <c r="Y7" s="21"/>
    </row>
    <row r="8" spans="1:25" x14ac:dyDescent="0.25">
      <c r="D8" s="26"/>
      <c r="E8" s="27"/>
      <c r="F8" s="28"/>
      <c r="G8" s="28"/>
      <c r="H8" s="27"/>
      <c r="I8" s="29"/>
      <c r="J8" s="29"/>
      <c r="K8" s="28"/>
      <c r="L8" s="28"/>
      <c r="M8" s="28"/>
      <c r="N8" s="27"/>
      <c r="O8" s="30"/>
      <c r="P8" s="30"/>
      <c r="Q8" s="30"/>
      <c r="R8" s="31"/>
      <c r="S8" s="28"/>
      <c r="T8" s="30"/>
      <c r="U8" s="32"/>
      <c r="V8" s="33"/>
      <c r="W8" s="34"/>
      <c r="X8" s="31"/>
    </row>
    <row r="9" spans="1:25" s="35" customFormat="1" x14ac:dyDescent="0.25">
      <c r="B9" s="36" t="s">
        <v>27</v>
      </c>
      <c r="D9" s="37"/>
      <c r="E9" s="38"/>
      <c r="F9" s="39"/>
      <c r="G9" s="39"/>
      <c r="H9" s="38"/>
      <c r="I9" s="40"/>
      <c r="J9" s="40"/>
      <c r="K9" s="39"/>
      <c r="L9" s="39"/>
      <c r="M9" s="39"/>
      <c r="N9" s="38"/>
      <c r="O9" s="41"/>
      <c r="P9" s="41"/>
      <c r="Q9" s="41"/>
      <c r="R9" s="42"/>
      <c r="S9" s="39"/>
      <c r="T9" s="41"/>
      <c r="U9" s="43" t="s">
        <v>28</v>
      </c>
      <c r="V9" s="44"/>
      <c r="W9" s="45"/>
      <c r="X9" s="42"/>
    </row>
    <row r="10" spans="1:25" s="35" customFormat="1" x14ac:dyDescent="0.25">
      <c r="B10" s="46" t="s">
        <v>29</v>
      </c>
      <c r="D10" s="37"/>
      <c r="E10" s="38"/>
      <c r="F10" s="39"/>
      <c r="G10" s="39"/>
      <c r="H10" s="38"/>
      <c r="I10" s="40"/>
      <c r="J10" s="40"/>
      <c r="K10" s="39"/>
      <c r="L10" s="39"/>
      <c r="M10" s="39"/>
      <c r="N10" s="38"/>
      <c r="O10" s="41"/>
      <c r="P10" s="41"/>
      <c r="Q10" s="41"/>
      <c r="R10" s="42"/>
      <c r="S10" s="39"/>
      <c r="T10" s="41"/>
      <c r="U10" s="32"/>
      <c r="V10" s="33"/>
      <c r="W10" s="34"/>
      <c r="X10" s="42"/>
    </row>
    <row r="11" spans="1:25" s="35" customFormat="1" x14ac:dyDescent="0.25">
      <c r="B11" s="35" t="s">
        <v>30</v>
      </c>
      <c r="C11" s="47"/>
      <c r="D11" s="48">
        <v>0</v>
      </c>
      <c r="E11" s="49">
        <v>0</v>
      </c>
      <c r="F11" s="50">
        <v>0</v>
      </c>
      <c r="G11" s="51">
        <f>E11*F11</f>
        <v>0</v>
      </c>
      <c r="H11" s="49">
        <v>0</v>
      </c>
      <c r="I11" s="50">
        <v>0</v>
      </c>
      <c r="J11" s="50">
        <v>0</v>
      </c>
      <c r="K11" s="50">
        <v>0</v>
      </c>
      <c r="L11" s="50">
        <v>0</v>
      </c>
      <c r="M11" s="39">
        <f>SUM(H11:L11)*F11</f>
        <v>0</v>
      </c>
      <c r="N11" s="38">
        <f>G11-M11</f>
        <v>0</v>
      </c>
      <c r="O11" s="41">
        <f>N11*D11</f>
        <v>0</v>
      </c>
      <c r="P11" s="41">
        <f>O11/6</f>
        <v>0</v>
      </c>
      <c r="Q11" s="41">
        <f>O11-P11</f>
        <v>0</v>
      </c>
      <c r="R11" s="52">
        <v>0</v>
      </c>
      <c r="S11" s="39">
        <f>$N11*R11</f>
        <v>0</v>
      </c>
      <c r="T11" s="41">
        <f>Q11*R11</f>
        <v>0</v>
      </c>
      <c r="U11" s="53">
        <v>0.45</v>
      </c>
      <c r="V11" s="33">
        <f>$G11*U11</f>
        <v>0</v>
      </c>
      <c r="W11" s="34">
        <f>T11*U11</f>
        <v>0</v>
      </c>
      <c r="X11" s="42"/>
    </row>
    <row r="12" spans="1:25" s="35" customFormat="1" x14ac:dyDescent="0.25">
      <c r="B12" s="35" t="s">
        <v>31</v>
      </c>
      <c r="C12" s="47"/>
      <c r="D12" s="48">
        <v>0</v>
      </c>
      <c r="E12" s="49">
        <v>0</v>
      </c>
      <c r="F12" s="54">
        <f>+F11</f>
        <v>0</v>
      </c>
      <c r="G12" s="51">
        <f>E12*F12</f>
        <v>0</v>
      </c>
      <c r="H12" s="49">
        <v>0</v>
      </c>
      <c r="I12" s="50">
        <v>0</v>
      </c>
      <c r="J12" s="50">
        <v>0</v>
      </c>
      <c r="K12" s="50">
        <v>0</v>
      </c>
      <c r="L12" s="50">
        <v>0</v>
      </c>
      <c r="M12" s="39">
        <f>SUM(H12:L12)*F12</f>
        <v>0</v>
      </c>
      <c r="N12" s="38">
        <f>G12-M12</f>
        <v>0</v>
      </c>
      <c r="O12" s="41">
        <f>N12*D12</f>
        <v>0</v>
      </c>
      <c r="P12" s="41">
        <f>O12/6</f>
        <v>0</v>
      </c>
      <c r="Q12" s="41">
        <f>O12-P12</f>
        <v>0</v>
      </c>
      <c r="R12" s="52">
        <v>0</v>
      </c>
      <c r="S12" s="39">
        <f>$N12*R12</f>
        <v>0</v>
      </c>
      <c r="T12" s="41">
        <f>Q12*R12</f>
        <v>0</v>
      </c>
      <c r="U12" s="53">
        <v>0</v>
      </c>
      <c r="V12" s="33">
        <f>$G12*U12</f>
        <v>0</v>
      </c>
      <c r="W12" s="34">
        <f>T12*U12</f>
        <v>0</v>
      </c>
      <c r="X12" s="42"/>
    </row>
    <row r="13" spans="1:25" s="35" customFormat="1" x14ac:dyDescent="0.25">
      <c r="B13" s="35" t="s">
        <v>32</v>
      </c>
      <c r="C13" s="47"/>
      <c r="D13" s="48">
        <v>0</v>
      </c>
      <c r="E13" s="49">
        <v>0</v>
      </c>
      <c r="F13" s="54">
        <f>+F11</f>
        <v>0</v>
      </c>
      <c r="G13" s="51">
        <f>E13*F13</f>
        <v>0</v>
      </c>
      <c r="H13" s="49">
        <v>0</v>
      </c>
      <c r="I13" s="50">
        <v>0</v>
      </c>
      <c r="J13" s="50">
        <v>0</v>
      </c>
      <c r="K13" s="50">
        <v>0</v>
      </c>
      <c r="L13" s="50">
        <v>0</v>
      </c>
      <c r="M13" s="39">
        <f>SUM(H13:L13)*F13</f>
        <v>0</v>
      </c>
      <c r="N13" s="38">
        <f>G13-M13</f>
        <v>0</v>
      </c>
      <c r="O13" s="41">
        <f>N13*D13</f>
        <v>0</v>
      </c>
      <c r="P13" s="41">
        <f>O13/6</f>
        <v>0</v>
      </c>
      <c r="Q13" s="41">
        <f>O13-P13</f>
        <v>0</v>
      </c>
      <c r="R13" s="52">
        <v>0</v>
      </c>
      <c r="S13" s="39">
        <f>$N13*R13</f>
        <v>0</v>
      </c>
      <c r="T13" s="41">
        <f>Q13*R13</f>
        <v>0</v>
      </c>
      <c r="U13" s="53">
        <v>0</v>
      </c>
      <c r="V13" s="33">
        <f>$G13*U13</f>
        <v>0</v>
      </c>
      <c r="W13" s="34">
        <f>T13*U13</f>
        <v>0</v>
      </c>
      <c r="X13" s="42"/>
    </row>
    <row r="14" spans="1:25" s="35" customFormat="1" x14ac:dyDescent="0.25">
      <c r="B14" s="35" t="s">
        <v>33</v>
      </c>
      <c r="C14" s="47"/>
      <c r="D14" s="48">
        <v>0</v>
      </c>
      <c r="E14" s="55">
        <f>SUM(E11:E13)</f>
        <v>0</v>
      </c>
      <c r="F14" s="54">
        <f>+F11</f>
        <v>0</v>
      </c>
      <c r="G14" s="51"/>
      <c r="H14" s="55"/>
      <c r="I14" s="54"/>
      <c r="J14" s="54"/>
      <c r="K14" s="54"/>
      <c r="L14" s="54"/>
      <c r="M14" s="39"/>
      <c r="N14" s="38">
        <f>SUM(N11:N13)</f>
        <v>0</v>
      </c>
      <c r="O14" s="129" t="s">
        <v>34</v>
      </c>
      <c r="P14" s="129"/>
      <c r="Q14" s="130"/>
      <c r="R14" s="52">
        <v>0</v>
      </c>
      <c r="S14" s="39">
        <f>+(S11*R14)+(S12*R14)+(S13*R14)</f>
        <v>0</v>
      </c>
      <c r="T14" s="41">
        <f>-(+S14*D14)*(5/6)</f>
        <v>0</v>
      </c>
      <c r="U14" s="53">
        <v>0.1</v>
      </c>
      <c r="V14" s="33">
        <f>$G14*U11*U14</f>
        <v>0</v>
      </c>
      <c r="W14" s="34">
        <f>$D14*$N14*U11*U14*5/6</f>
        <v>0</v>
      </c>
      <c r="X14" s="42"/>
    </row>
    <row r="15" spans="1:25" s="35" customFormat="1" x14ac:dyDescent="0.25">
      <c r="B15" s="35" t="s">
        <v>35</v>
      </c>
      <c r="C15" s="47"/>
      <c r="D15" s="56"/>
      <c r="E15" s="55"/>
      <c r="F15" s="54"/>
      <c r="G15" s="57">
        <f>SUM(G11:G14)</f>
        <v>0</v>
      </c>
      <c r="H15" s="55"/>
      <c r="I15" s="54"/>
      <c r="J15" s="54"/>
      <c r="K15" s="54"/>
      <c r="L15" s="54"/>
      <c r="M15" s="57">
        <f>SUM(M11:M14)</f>
        <v>0</v>
      </c>
      <c r="N15" s="38"/>
      <c r="O15" s="58"/>
      <c r="P15" s="58"/>
      <c r="Q15" s="59"/>
      <c r="R15" s="42"/>
      <c r="S15" s="39"/>
      <c r="T15" s="60">
        <f>SUM(T11:T14)</f>
        <v>0</v>
      </c>
      <c r="U15" s="53"/>
      <c r="V15" s="33"/>
      <c r="W15" s="34"/>
      <c r="X15" s="42"/>
    </row>
    <row r="16" spans="1:25" s="35" customFormat="1" x14ac:dyDescent="0.25">
      <c r="C16" s="47"/>
      <c r="D16" s="56"/>
      <c r="E16" s="55"/>
      <c r="F16" s="54"/>
      <c r="G16" s="51"/>
      <c r="H16" s="55"/>
      <c r="I16" s="54"/>
      <c r="J16" s="54"/>
      <c r="K16" s="54"/>
      <c r="L16" s="54"/>
      <c r="M16" s="61" t="e">
        <f>+M15/G15</f>
        <v>#DIV/0!</v>
      </c>
      <c r="N16" s="38"/>
      <c r="O16" s="58"/>
      <c r="P16" s="58"/>
      <c r="Q16" s="59"/>
      <c r="R16" s="42"/>
      <c r="S16" s="62"/>
      <c r="T16" s="41"/>
      <c r="U16" s="53"/>
      <c r="V16" s="33"/>
      <c r="W16" s="34"/>
      <c r="X16" s="42"/>
    </row>
    <row r="17" spans="2:24" s="35" customFormat="1" x14ac:dyDescent="0.25">
      <c r="B17" s="46" t="s">
        <v>36</v>
      </c>
      <c r="C17" s="47"/>
      <c r="D17" s="37"/>
      <c r="E17" s="38"/>
      <c r="F17" s="39"/>
      <c r="G17" s="39"/>
      <c r="H17" s="38"/>
      <c r="I17" s="40"/>
      <c r="J17" s="40"/>
      <c r="K17" s="39"/>
      <c r="L17" s="39"/>
      <c r="M17" s="39"/>
      <c r="N17" s="38"/>
      <c r="O17" s="41"/>
      <c r="P17" s="41"/>
      <c r="Q17" s="41"/>
      <c r="R17" s="42"/>
      <c r="S17" s="39"/>
      <c r="T17" s="41"/>
      <c r="U17" s="53"/>
      <c r="V17" s="33"/>
      <c r="W17" s="34"/>
      <c r="X17" s="42"/>
    </row>
    <row r="18" spans="2:24" s="35" customFormat="1" x14ac:dyDescent="0.25">
      <c r="B18" s="35" t="s">
        <v>30</v>
      </c>
      <c r="C18" s="47"/>
      <c r="D18" s="48">
        <v>18.5</v>
      </c>
      <c r="E18" s="49">
        <v>324</v>
      </c>
      <c r="F18" s="50">
        <v>10</v>
      </c>
      <c r="G18" s="51">
        <f>E18*F18</f>
        <v>3240</v>
      </c>
      <c r="H18" s="49">
        <v>0</v>
      </c>
      <c r="I18" s="50">
        <v>0</v>
      </c>
      <c r="J18" s="50">
        <v>0</v>
      </c>
      <c r="K18" s="50">
        <v>0</v>
      </c>
      <c r="L18" s="50">
        <v>0</v>
      </c>
      <c r="M18" s="39">
        <f>SUM(H18:L18)*F18</f>
        <v>0</v>
      </c>
      <c r="N18" s="38">
        <f>G18-M18</f>
        <v>3240</v>
      </c>
      <c r="O18" s="41">
        <f>N18*D18</f>
        <v>59940</v>
      </c>
      <c r="P18" s="41">
        <f>O18/6</f>
        <v>9990</v>
      </c>
      <c r="Q18" s="41">
        <f>O18-P18</f>
        <v>49950</v>
      </c>
      <c r="R18" s="52">
        <v>0.55000000000000004</v>
      </c>
      <c r="S18" s="39">
        <f>$N18*R18</f>
        <v>1782.0000000000002</v>
      </c>
      <c r="T18" s="41">
        <f>Q18*R18</f>
        <v>27472.500000000004</v>
      </c>
      <c r="U18" s="53"/>
      <c r="V18" s="33"/>
      <c r="W18" s="34"/>
      <c r="X18" s="42"/>
    </row>
    <row r="19" spans="2:24" s="35" customFormat="1" x14ac:dyDescent="0.25">
      <c r="B19" s="35" t="s">
        <v>31</v>
      </c>
      <c r="C19" s="47"/>
      <c r="D19" s="48">
        <v>10</v>
      </c>
      <c r="E19" s="49">
        <v>36</v>
      </c>
      <c r="F19" s="54">
        <f>+F18</f>
        <v>10</v>
      </c>
      <c r="G19" s="51">
        <f>E19*F19</f>
        <v>360</v>
      </c>
      <c r="H19" s="49">
        <v>0</v>
      </c>
      <c r="I19" s="50">
        <v>0</v>
      </c>
      <c r="J19" s="50">
        <v>0</v>
      </c>
      <c r="K19" s="50">
        <v>0</v>
      </c>
      <c r="L19" s="50">
        <v>0</v>
      </c>
      <c r="M19" s="39">
        <f>SUM(H19:L19)*F19</f>
        <v>0</v>
      </c>
      <c r="N19" s="38">
        <f>G19-M19</f>
        <v>360</v>
      </c>
      <c r="O19" s="41">
        <f>N19*D19</f>
        <v>3600</v>
      </c>
      <c r="P19" s="41">
        <f>O19/6</f>
        <v>600</v>
      </c>
      <c r="Q19" s="41">
        <f>O19-P19</f>
        <v>3000</v>
      </c>
      <c r="R19" s="52">
        <v>1</v>
      </c>
      <c r="S19" s="39">
        <f>$N19*R19</f>
        <v>360</v>
      </c>
      <c r="T19" s="41">
        <f>Q19*R19</f>
        <v>3000</v>
      </c>
      <c r="U19" s="53"/>
      <c r="V19" s="33"/>
      <c r="W19" s="34"/>
      <c r="X19" s="42"/>
    </row>
    <row r="20" spans="2:24" s="35" customFormat="1" x14ac:dyDescent="0.25">
      <c r="B20" s="35" t="s">
        <v>32</v>
      </c>
      <c r="C20" s="47"/>
      <c r="D20" s="48">
        <v>0</v>
      </c>
      <c r="E20" s="49">
        <v>0</v>
      </c>
      <c r="F20" s="54">
        <f>+F18</f>
        <v>10</v>
      </c>
      <c r="G20" s="51">
        <f>E20*F20</f>
        <v>0</v>
      </c>
      <c r="H20" s="49">
        <v>0</v>
      </c>
      <c r="I20" s="50">
        <v>0</v>
      </c>
      <c r="J20" s="50">
        <v>0</v>
      </c>
      <c r="K20" s="50">
        <v>0</v>
      </c>
      <c r="L20" s="50">
        <v>0</v>
      </c>
      <c r="M20" s="39">
        <f>SUM(H20:L20)*F20</f>
        <v>0</v>
      </c>
      <c r="N20" s="38">
        <f>G20-M20</f>
        <v>0</v>
      </c>
      <c r="O20" s="41">
        <f>N20*D20</f>
        <v>0</v>
      </c>
      <c r="P20" s="41">
        <f>O20/6</f>
        <v>0</v>
      </c>
      <c r="Q20" s="41">
        <f>O20-P20</f>
        <v>0</v>
      </c>
      <c r="R20" s="52">
        <v>0</v>
      </c>
      <c r="S20" s="39">
        <f>$N20*R20</f>
        <v>0</v>
      </c>
      <c r="T20" s="41">
        <f>Q20*R20</f>
        <v>0</v>
      </c>
      <c r="U20" s="53"/>
      <c r="V20" s="33"/>
      <c r="W20" s="34"/>
      <c r="X20" s="42"/>
    </row>
    <row r="21" spans="2:24" s="35" customFormat="1" x14ac:dyDescent="0.25">
      <c r="B21" s="35" t="s">
        <v>33</v>
      </c>
      <c r="C21" s="47"/>
      <c r="D21" s="48"/>
      <c r="E21" s="55">
        <f>SUM(E18:E20)</f>
        <v>360</v>
      </c>
      <c r="F21" s="54">
        <f>+F18</f>
        <v>10</v>
      </c>
      <c r="G21" s="51"/>
      <c r="H21" s="55"/>
      <c r="I21" s="54"/>
      <c r="J21" s="54"/>
      <c r="K21" s="54"/>
      <c r="L21" s="54"/>
      <c r="M21" s="39"/>
      <c r="N21" s="38">
        <f>SUM(N18:N20)</f>
        <v>3600</v>
      </c>
      <c r="O21" s="129" t="s">
        <v>34</v>
      </c>
      <c r="P21" s="129"/>
      <c r="Q21" s="130"/>
      <c r="R21" s="52"/>
      <c r="S21" s="39">
        <f>+(S18*R21)+(S19*R21)+(S20*R21)</f>
        <v>0</v>
      </c>
      <c r="T21" s="41">
        <f>-(+S21*D21)*(5/6)</f>
        <v>0</v>
      </c>
      <c r="U21" s="53"/>
      <c r="V21" s="33"/>
      <c r="W21" s="34"/>
      <c r="X21" s="42"/>
    </row>
    <row r="22" spans="2:24" s="35" customFormat="1" x14ac:dyDescent="0.25">
      <c r="B22" s="35" t="s">
        <v>37</v>
      </c>
      <c r="C22" s="47"/>
      <c r="D22" s="56"/>
      <c r="E22" s="55"/>
      <c r="F22" s="54"/>
      <c r="G22" s="57">
        <f>SUM(G18:G21)</f>
        <v>3600</v>
      </c>
      <c r="H22" s="55"/>
      <c r="I22" s="54"/>
      <c r="J22" s="54"/>
      <c r="K22" s="54"/>
      <c r="L22" s="54"/>
      <c r="M22" s="57">
        <f>SUM(M18:M21)</f>
        <v>0</v>
      </c>
      <c r="N22" s="38"/>
      <c r="O22" s="58"/>
      <c r="P22" s="58"/>
      <c r="Q22" s="59"/>
      <c r="R22" s="52"/>
      <c r="S22" s="39"/>
      <c r="T22" s="60">
        <f>SUM(T18:T21)</f>
        <v>30472.500000000004</v>
      </c>
      <c r="U22" s="53"/>
      <c r="V22" s="33"/>
      <c r="W22" s="34"/>
      <c r="X22" s="42"/>
    </row>
    <row r="23" spans="2:24" s="35" customFormat="1" x14ac:dyDescent="0.25">
      <c r="C23" s="47"/>
      <c r="D23" s="56"/>
      <c r="E23" s="55"/>
      <c r="F23" s="54"/>
      <c r="G23" s="63"/>
      <c r="H23" s="55"/>
      <c r="I23" s="54"/>
      <c r="J23" s="54"/>
      <c r="K23" s="54"/>
      <c r="L23" s="54"/>
      <c r="M23" s="61">
        <f>+M22/G22</f>
        <v>0</v>
      </c>
      <c r="N23" s="64"/>
      <c r="O23" s="65"/>
      <c r="P23" s="65"/>
      <c r="Q23" s="65"/>
      <c r="R23" s="66"/>
      <c r="S23" s="67"/>
      <c r="T23" s="65"/>
      <c r="U23" s="68"/>
      <c r="V23" s="69"/>
      <c r="W23" s="70"/>
      <c r="X23" s="42"/>
    </row>
    <row r="24" spans="2:24" s="35" customFormat="1" x14ac:dyDescent="0.25">
      <c r="B24" s="46" t="s">
        <v>38</v>
      </c>
      <c r="C24" s="47"/>
      <c r="D24" s="37"/>
      <c r="E24" s="38"/>
      <c r="F24" s="39"/>
      <c r="G24" s="39"/>
      <c r="H24" s="38"/>
      <c r="I24" s="40"/>
      <c r="J24" s="40"/>
      <c r="K24" s="39"/>
      <c r="L24" s="39"/>
      <c r="M24" s="39"/>
      <c r="N24" s="38"/>
      <c r="O24" s="41"/>
      <c r="P24" s="41"/>
      <c r="Q24" s="41"/>
      <c r="R24" s="42"/>
      <c r="S24" s="39"/>
      <c r="T24" s="41"/>
      <c r="U24" s="68"/>
      <c r="V24" s="69"/>
      <c r="W24" s="70"/>
      <c r="X24" s="42"/>
    </row>
    <row r="25" spans="2:24" s="35" customFormat="1" x14ac:dyDescent="0.25">
      <c r="B25" s="35" t="s">
        <v>30</v>
      </c>
      <c r="C25" s="47"/>
      <c r="D25" s="48">
        <v>18.5</v>
      </c>
      <c r="E25" s="49">
        <v>324</v>
      </c>
      <c r="F25" s="50">
        <v>27</v>
      </c>
      <c r="G25" s="51">
        <f>E25*F25</f>
        <v>8748</v>
      </c>
      <c r="H25" s="49">
        <v>0</v>
      </c>
      <c r="I25" s="50">
        <v>0</v>
      </c>
      <c r="J25" s="50">
        <v>0</v>
      </c>
      <c r="K25" s="50">
        <v>0</v>
      </c>
      <c r="L25" s="50">
        <v>0</v>
      </c>
      <c r="M25" s="39">
        <f>SUM(H25:L25)*F25</f>
        <v>0</v>
      </c>
      <c r="N25" s="38">
        <f>G25-M25</f>
        <v>8748</v>
      </c>
      <c r="O25" s="41">
        <f>N25*D25</f>
        <v>161838</v>
      </c>
      <c r="P25" s="41">
        <f>O25/6</f>
        <v>26973</v>
      </c>
      <c r="Q25" s="41">
        <f>O25-P25</f>
        <v>134865</v>
      </c>
      <c r="R25" s="52">
        <v>0.55000000000000004</v>
      </c>
      <c r="S25" s="39">
        <f>$N25*R25</f>
        <v>4811.4000000000005</v>
      </c>
      <c r="T25" s="41">
        <f>Q25*R25</f>
        <v>74175.75</v>
      </c>
      <c r="U25" s="68"/>
      <c r="V25" s="69"/>
      <c r="W25" s="70"/>
      <c r="X25" s="42"/>
    </row>
    <row r="26" spans="2:24" s="35" customFormat="1" x14ac:dyDescent="0.25">
      <c r="B26" s="35" t="s">
        <v>31</v>
      </c>
      <c r="C26" s="47"/>
      <c r="D26" s="48">
        <v>10</v>
      </c>
      <c r="E26" s="49">
        <v>36</v>
      </c>
      <c r="F26" s="54">
        <f>+F25</f>
        <v>27</v>
      </c>
      <c r="G26" s="51">
        <f>E26*F26</f>
        <v>972</v>
      </c>
      <c r="H26" s="49">
        <v>0</v>
      </c>
      <c r="I26" s="50">
        <v>0</v>
      </c>
      <c r="J26" s="50">
        <v>0</v>
      </c>
      <c r="K26" s="50">
        <v>0</v>
      </c>
      <c r="L26" s="50">
        <v>0</v>
      </c>
      <c r="M26" s="39">
        <f>SUM(H26:L26)*F26</f>
        <v>0</v>
      </c>
      <c r="N26" s="38">
        <f>G26-M26</f>
        <v>972</v>
      </c>
      <c r="O26" s="41">
        <f>N26*D26</f>
        <v>9720</v>
      </c>
      <c r="P26" s="41">
        <f>O26/6</f>
        <v>1620</v>
      </c>
      <c r="Q26" s="41">
        <f>O26-P26</f>
        <v>8100</v>
      </c>
      <c r="R26" s="52">
        <v>1</v>
      </c>
      <c r="S26" s="39">
        <f>$N26*R26</f>
        <v>972</v>
      </c>
      <c r="T26" s="41">
        <f>Q26*R26</f>
        <v>8100</v>
      </c>
      <c r="U26" s="68"/>
      <c r="V26" s="69"/>
      <c r="W26" s="70"/>
      <c r="X26" s="42"/>
    </row>
    <row r="27" spans="2:24" s="35" customFormat="1" x14ac:dyDescent="0.25">
      <c r="B27" s="35" t="s">
        <v>32</v>
      </c>
      <c r="C27" s="47"/>
      <c r="D27" s="48">
        <v>0</v>
      </c>
      <c r="E27" s="49">
        <v>0</v>
      </c>
      <c r="F27" s="54">
        <f>+F25</f>
        <v>27</v>
      </c>
      <c r="G27" s="51">
        <f>E27*F27</f>
        <v>0</v>
      </c>
      <c r="H27" s="49">
        <v>0</v>
      </c>
      <c r="I27" s="50">
        <v>0</v>
      </c>
      <c r="J27" s="50">
        <v>0</v>
      </c>
      <c r="K27" s="50">
        <v>0</v>
      </c>
      <c r="L27" s="50">
        <v>0</v>
      </c>
      <c r="M27" s="39">
        <f>SUM(H27:L27)*F27</f>
        <v>0</v>
      </c>
      <c r="N27" s="38">
        <f>G27-M27</f>
        <v>0</v>
      </c>
      <c r="O27" s="41">
        <f>N27*D27</f>
        <v>0</v>
      </c>
      <c r="P27" s="41">
        <f>O27/6</f>
        <v>0</v>
      </c>
      <c r="Q27" s="41">
        <f>O27-P27</f>
        <v>0</v>
      </c>
      <c r="R27" s="52">
        <v>0</v>
      </c>
      <c r="S27" s="39">
        <f>$N27*R27</f>
        <v>0</v>
      </c>
      <c r="T27" s="41">
        <f>Q27*R27</f>
        <v>0</v>
      </c>
      <c r="U27" s="68"/>
      <c r="V27" s="69"/>
      <c r="W27" s="70"/>
      <c r="X27" s="42"/>
    </row>
    <row r="28" spans="2:24" s="35" customFormat="1" x14ac:dyDescent="0.25">
      <c r="B28" s="35" t="s">
        <v>33</v>
      </c>
      <c r="C28" s="47"/>
      <c r="D28" s="48">
        <v>0</v>
      </c>
      <c r="E28" s="55">
        <f>SUM(E25:E27)</f>
        <v>360</v>
      </c>
      <c r="F28" s="54">
        <f>+F25</f>
        <v>27</v>
      </c>
      <c r="G28" s="51"/>
      <c r="H28" s="55"/>
      <c r="I28" s="54"/>
      <c r="J28" s="54"/>
      <c r="K28" s="54"/>
      <c r="L28" s="54"/>
      <c r="M28" s="39"/>
      <c r="N28" s="38">
        <f>SUM(N25:N27)</f>
        <v>9720</v>
      </c>
      <c r="O28" s="129" t="s">
        <v>34</v>
      </c>
      <c r="P28" s="129"/>
      <c r="Q28" s="130"/>
      <c r="R28" s="52">
        <v>0</v>
      </c>
      <c r="S28" s="39">
        <f>+(S25*R28)+(S27*R28)</f>
        <v>0</v>
      </c>
      <c r="T28" s="41">
        <f>-(+S28*D28)*(5/6)</f>
        <v>0</v>
      </c>
      <c r="U28" s="68"/>
      <c r="V28" s="69"/>
      <c r="W28" s="70"/>
      <c r="X28" s="42"/>
    </row>
    <row r="29" spans="2:24" s="35" customFormat="1" x14ac:dyDescent="0.25">
      <c r="B29" s="35" t="s">
        <v>39</v>
      </c>
      <c r="C29" s="47"/>
      <c r="D29" s="56"/>
      <c r="E29" s="55"/>
      <c r="F29" s="54"/>
      <c r="G29" s="57">
        <f>SUM(G25:G28)</f>
        <v>9720</v>
      </c>
      <c r="H29" s="55"/>
      <c r="I29" s="54"/>
      <c r="J29" s="54"/>
      <c r="K29" s="54"/>
      <c r="L29" s="54"/>
      <c r="M29" s="57">
        <f>SUM(M25:M28)</f>
        <v>0</v>
      </c>
      <c r="N29" s="38"/>
      <c r="O29" s="58"/>
      <c r="P29" s="58"/>
      <c r="Q29" s="59"/>
      <c r="R29" s="52"/>
      <c r="S29" s="39"/>
      <c r="T29" s="60">
        <f>SUM(T25:T28)</f>
        <v>82275.75</v>
      </c>
      <c r="U29" s="68"/>
      <c r="V29" s="69"/>
      <c r="W29" s="70"/>
      <c r="X29" s="42"/>
    </row>
    <row r="30" spans="2:24" s="35" customFormat="1" x14ac:dyDescent="0.25">
      <c r="C30" s="47"/>
      <c r="D30" s="56"/>
      <c r="E30" s="55"/>
      <c r="F30" s="54"/>
      <c r="G30" s="63"/>
      <c r="H30" s="55"/>
      <c r="I30" s="54"/>
      <c r="J30" s="54"/>
      <c r="K30" s="54"/>
      <c r="L30" s="54"/>
      <c r="M30" s="61">
        <f>+M29/G29</f>
        <v>0</v>
      </c>
      <c r="N30" s="64"/>
      <c r="O30" s="65"/>
      <c r="P30" s="65"/>
      <c r="Q30" s="65"/>
      <c r="R30" s="66"/>
      <c r="S30" s="67"/>
      <c r="T30" s="65"/>
      <c r="U30" s="68"/>
      <c r="V30" s="69"/>
      <c r="W30" s="70"/>
      <c r="X30" s="42"/>
    </row>
    <row r="31" spans="2:24" s="35" customFormat="1" x14ac:dyDescent="0.25">
      <c r="B31" s="46" t="s">
        <v>40</v>
      </c>
      <c r="C31" s="47"/>
      <c r="D31" s="56"/>
      <c r="E31" s="55"/>
      <c r="F31" s="54"/>
      <c r="G31" s="63"/>
      <c r="H31" s="55"/>
      <c r="I31" s="54"/>
      <c r="J31" s="54"/>
      <c r="K31" s="54"/>
      <c r="L31" s="54"/>
      <c r="M31" s="67"/>
      <c r="N31" s="64"/>
      <c r="O31" s="65"/>
      <c r="P31" s="65"/>
      <c r="Q31" s="65"/>
      <c r="R31" s="66"/>
      <c r="S31" s="67"/>
      <c r="T31" s="65"/>
      <c r="U31" s="68"/>
      <c r="V31" s="69"/>
      <c r="W31" s="70"/>
      <c r="X31" s="42"/>
    </row>
    <row r="32" spans="2:24" s="35" customFormat="1" x14ac:dyDescent="0.25">
      <c r="B32" s="35" t="s">
        <v>30</v>
      </c>
      <c r="C32" s="47"/>
      <c r="D32" s="48">
        <v>0</v>
      </c>
      <c r="E32" s="49">
        <v>0</v>
      </c>
      <c r="F32" s="50">
        <v>0</v>
      </c>
      <c r="G32" s="51">
        <f>E32*F32</f>
        <v>0</v>
      </c>
      <c r="H32" s="49">
        <v>0</v>
      </c>
      <c r="I32" s="50">
        <v>0</v>
      </c>
      <c r="J32" s="50">
        <v>0</v>
      </c>
      <c r="K32" s="50">
        <v>0</v>
      </c>
      <c r="L32" s="50">
        <v>0</v>
      </c>
      <c r="M32" s="39">
        <f>SUM(H32:L32)*F32</f>
        <v>0</v>
      </c>
      <c r="N32" s="38">
        <f>G32-M32</f>
        <v>0</v>
      </c>
      <c r="O32" s="41">
        <f>N32*D32</f>
        <v>0</v>
      </c>
      <c r="P32" s="41">
        <f>O32/6</f>
        <v>0</v>
      </c>
      <c r="Q32" s="41">
        <f>O32-P32</f>
        <v>0</v>
      </c>
      <c r="R32" s="52">
        <v>0</v>
      </c>
      <c r="S32" s="39">
        <f>$N32*R32</f>
        <v>0</v>
      </c>
      <c r="T32" s="41">
        <f>Q32*R32</f>
        <v>0</v>
      </c>
      <c r="U32" s="53">
        <v>0.45</v>
      </c>
      <c r="V32" s="33">
        <f>$G32*U32</f>
        <v>0</v>
      </c>
      <c r="W32" s="34">
        <f>T32*U32</f>
        <v>0</v>
      </c>
      <c r="X32" s="42"/>
    </row>
    <row r="33" spans="1:29" s="35" customFormat="1" x14ac:dyDescent="0.25">
      <c r="B33" s="35" t="s">
        <v>31</v>
      </c>
      <c r="C33" s="47"/>
      <c r="D33" s="48">
        <v>0</v>
      </c>
      <c r="E33" s="49">
        <v>0</v>
      </c>
      <c r="F33" s="54">
        <f>+F32</f>
        <v>0</v>
      </c>
      <c r="G33" s="51">
        <f>E33*F33</f>
        <v>0</v>
      </c>
      <c r="H33" s="49">
        <v>0</v>
      </c>
      <c r="I33" s="50">
        <v>0</v>
      </c>
      <c r="J33" s="50">
        <v>0</v>
      </c>
      <c r="K33" s="50">
        <v>0</v>
      </c>
      <c r="L33" s="50">
        <v>0</v>
      </c>
      <c r="M33" s="39">
        <f>SUM(H33:L33)*F33</f>
        <v>0</v>
      </c>
      <c r="N33" s="38">
        <f>G33-M33</f>
        <v>0</v>
      </c>
      <c r="O33" s="41">
        <f>N33*D33</f>
        <v>0</v>
      </c>
      <c r="P33" s="41">
        <f>O33/6</f>
        <v>0</v>
      </c>
      <c r="Q33" s="41">
        <f>O33-P33</f>
        <v>0</v>
      </c>
      <c r="R33" s="52">
        <v>0</v>
      </c>
      <c r="S33" s="39">
        <f>$N33*R33</f>
        <v>0</v>
      </c>
      <c r="T33" s="41">
        <f>Q33*R33</f>
        <v>0</v>
      </c>
      <c r="U33" s="53">
        <v>0</v>
      </c>
      <c r="V33" s="33">
        <f>$G33*U33</f>
        <v>0</v>
      </c>
      <c r="W33" s="34">
        <f>T33*U33</f>
        <v>0</v>
      </c>
      <c r="X33" s="42"/>
    </row>
    <row r="34" spans="1:29" s="35" customFormat="1" x14ac:dyDescent="0.25">
      <c r="B34" s="35" t="s">
        <v>32</v>
      </c>
      <c r="C34" s="47"/>
      <c r="D34" s="48">
        <v>0</v>
      </c>
      <c r="E34" s="49">
        <v>0</v>
      </c>
      <c r="F34" s="54">
        <f>F32</f>
        <v>0</v>
      </c>
      <c r="G34" s="51">
        <f>E34*F34</f>
        <v>0</v>
      </c>
      <c r="H34" s="49">
        <v>0</v>
      </c>
      <c r="I34" s="50">
        <v>0</v>
      </c>
      <c r="J34" s="50">
        <v>0</v>
      </c>
      <c r="K34" s="50">
        <v>0</v>
      </c>
      <c r="L34" s="50">
        <v>0</v>
      </c>
      <c r="M34" s="39">
        <f>SUM(H34:L34)*F34</f>
        <v>0</v>
      </c>
      <c r="N34" s="38">
        <f>G34-M34</f>
        <v>0</v>
      </c>
      <c r="O34" s="41">
        <f>N34*D34</f>
        <v>0</v>
      </c>
      <c r="P34" s="41">
        <f>O34/6</f>
        <v>0</v>
      </c>
      <c r="Q34" s="41">
        <f>O34-P34</f>
        <v>0</v>
      </c>
      <c r="R34" s="52">
        <v>0</v>
      </c>
      <c r="S34" s="39">
        <f>$N34*R34</f>
        <v>0</v>
      </c>
      <c r="T34" s="41">
        <f>Q34*R34</f>
        <v>0</v>
      </c>
      <c r="U34" s="53">
        <v>0</v>
      </c>
      <c r="V34" s="33">
        <f>$G34*U34</f>
        <v>0</v>
      </c>
      <c r="W34" s="34">
        <f>T34*U34</f>
        <v>0</v>
      </c>
      <c r="X34" s="42"/>
    </row>
    <row r="35" spans="1:29" s="35" customFormat="1" x14ac:dyDescent="0.25">
      <c r="B35" s="35" t="s">
        <v>33</v>
      </c>
      <c r="C35" s="47"/>
      <c r="D35" s="48">
        <v>0</v>
      </c>
      <c r="E35" s="55">
        <f>SUM(E32:E34)</f>
        <v>0</v>
      </c>
      <c r="F35" s="54">
        <f>F32</f>
        <v>0</v>
      </c>
      <c r="G35" s="51"/>
      <c r="H35" s="55"/>
      <c r="I35" s="54"/>
      <c r="J35" s="54"/>
      <c r="K35" s="54"/>
      <c r="L35" s="54"/>
      <c r="M35" s="39">
        <v>0</v>
      </c>
      <c r="N35" s="38">
        <f>SUM(N32:N34)</f>
        <v>0</v>
      </c>
      <c r="O35" s="129" t="s">
        <v>34</v>
      </c>
      <c r="P35" s="129"/>
      <c r="Q35" s="130"/>
      <c r="R35" s="52">
        <v>0</v>
      </c>
      <c r="S35" s="39">
        <f>+(S32*R35)+(S34*R35)</f>
        <v>0</v>
      </c>
      <c r="T35" s="41">
        <f>-(+S35*D35)*(5/6)</f>
        <v>0</v>
      </c>
      <c r="U35" s="53">
        <v>0.1</v>
      </c>
      <c r="V35" s="33">
        <f>$G35*U32*U35</f>
        <v>0</v>
      </c>
      <c r="W35" s="34">
        <f>$D35*$N35*U32*U35*5/6</f>
        <v>0</v>
      </c>
      <c r="X35" s="42"/>
    </row>
    <row r="36" spans="1:29" s="35" customFormat="1" x14ac:dyDescent="0.25">
      <c r="B36" s="35" t="s">
        <v>41</v>
      </c>
      <c r="C36" s="47"/>
      <c r="D36" s="37"/>
      <c r="E36" s="55"/>
      <c r="F36" s="54"/>
      <c r="G36" s="57">
        <f>SUM(G32:G35)</f>
        <v>0</v>
      </c>
      <c r="H36" s="55"/>
      <c r="I36" s="54"/>
      <c r="J36" s="54"/>
      <c r="K36" s="54"/>
      <c r="L36" s="54"/>
      <c r="M36" s="57">
        <f>SUM(M32:M35)</f>
        <v>0</v>
      </c>
      <c r="N36" s="38"/>
      <c r="O36" s="58"/>
      <c r="P36" s="58"/>
      <c r="Q36" s="59"/>
      <c r="R36" s="66"/>
      <c r="S36" s="39"/>
      <c r="T36" s="60">
        <f>SUM(T32:T35)</f>
        <v>0</v>
      </c>
      <c r="U36" s="53"/>
      <c r="V36" s="33"/>
      <c r="W36" s="34"/>
      <c r="X36" s="42"/>
    </row>
    <row r="37" spans="1:29" s="35" customFormat="1" x14ac:dyDescent="0.25">
      <c r="D37" s="37"/>
      <c r="E37" s="38"/>
      <c r="F37" s="39"/>
      <c r="G37" s="51"/>
      <c r="H37" s="38"/>
      <c r="I37" s="40"/>
      <c r="J37" s="40"/>
      <c r="K37" s="39"/>
      <c r="L37" s="39"/>
      <c r="M37" s="61" t="e">
        <f>+M36/G36</f>
        <v>#DIV/0!</v>
      </c>
      <c r="N37" s="38"/>
      <c r="O37" s="41"/>
      <c r="P37" s="41"/>
      <c r="Q37" s="41"/>
      <c r="R37" s="42"/>
      <c r="S37" s="39"/>
      <c r="T37" s="41"/>
      <c r="U37" s="32"/>
      <c r="V37" s="33"/>
      <c r="W37" s="34"/>
      <c r="X37" s="42"/>
    </row>
    <row r="38" spans="1:29" s="35" customFormat="1" x14ac:dyDescent="0.25">
      <c r="D38" s="37"/>
      <c r="E38" s="38"/>
      <c r="F38" s="39"/>
      <c r="G38" s="51"/>
      <c r="H38" s="38"/>
      <c r="I38" s="40"/>
      <c r="J38" s="40"/>
      <c r="K38" s="39"/>
      <c r="L38" s="39"/>
      <c r="M38" s="61"/>
      <c r="N38" s="38"/>
      <c r="O38" s="41"/>
      <c r="P38" s="41"/>
      <c r="Q38" s="41"/>
      <c r="R38" s="42"/>
      <c r="S38" s="39"/>
      <c r="T38" s="41"/>
      <c r="U38" s="32"/>
      <c r="V38" s="33"/>
      <c r="W38" s="34"/>
      <c r="X38" s="42"/>
    </row>
    <row r="39" spans="1:29" s="46" customFormat="1" ht="15.75" thickBot="1" x14ac:dyDescent="0.3">
      <c r="A39" s="71"/>
      <c r="B39" s="71" t="s">
        <v>42</v>
      </c>
      <c r="C39" s="71"/>
      <c r="D39" s="72"/>
      <c r="E39" s="73"/>
      <c r="F39" s="74">
        <f>+F32+F25+F18+F11</f>
        <v>37</v>
      </c>
      <c r="G39" s="75">
        <f>+G36+G29+G22+G15</f>
        <v>13320</v>
      </c>
      <c r="H39" s="73"/>
      <c r="I39" s="74"/>
      <c r="J39" s="74"/>
      <c r="K39" s="74"/>
      <c r="L39" s="74"/>
      <c r="M39" s="75">
        <f>+M36+M29+M22+M15</f>
        <v>0</v>
      </c>
      <c r="N39" s="76">
        <f>+N14+N21+N28+N35</f>
        <v>13320</v>
      </c>
      <c r="O39" s="77">
        <f>SUM(O8:O37)</f>
        <v>235098</v>
      </c>
      <c r="P39" s="77"/>
      <c r="Q39" s="77">
        <f>SUM(Q8:Q37)</f>
        <v>195915</v>
      </c>
      <c r="R39" s="78"/>
      <c r="S39" s="74">
        <f>SUM(S8:S37)-S35-S28-S21-S14</f>
        <v>7925.4000000000005</v>
      </c>
      <c r="T39" s="77">
        <f>+T36+T29+T22+T15</f>
        <v>112748.25</v>
      </c>
      <c r="U39" s="79"/>
      <c r="V39" s="80">
        <f>SUM(V8:V37)</f>
        <v>0</v>
      </c>
      <c r="W39" s="81">
        <f>SUM(W8:W37)</f>
        <v>0</v>
      </c>
      <c r="X39" s="82"/>
    </row>
    <row r="40" spans="1:29" s="46" customFormat="1" ht="15.75" thickTop="1" x14ac:dyDescent="0.25">
      <c r="A40" s="83"/>
      <c r="B40" s="83"/>
      <c r="C40" s="83"/>
      <c r="D40" s="84"/>
      <c r="E40" s="85"/>
      <c r="F40" s="85"/>
      <c r="G40" s="86"/>
      <c r="H40" s="85"/>
      <c r="I40" s="85" t="s">
        <v>43</v>
      </c>
      <c r="J40" s="85"/>
      <c r="K40" s="85"/>
      <c r="L40" s="85"/>
      <c r="M40" s="87">
        <f>+M39/G39</f>
        <v>0</v>
      </c>
      <c r="N40" s="85"/>
      <c r="O40" s="84"/>
      <c r="P40" s="84"/>
      <c r="Q40" s="84"/>
      <c r="R40" s="88" t="s">
        <v>44</v>
      </c>
      <c r="S40" s="85"/>
      <c r="T40" s="87">
        <f>+T39/Q39</f>
        <v>0.57549575070821535</v>
      </c>
      <c r="U40" s="89"/>
      <c r="V40" s="90"/>
      <c r="W40" s="91"/>
      <c r="X40" s="83"/>
    </row>
    <row r="41" spans="1:29" s="46" customFormat="1" x14ac:dyDescent="0.25">
      <c r="A41" s="83"/>
      <c r="B41" s="83"/>
      <c r="C41" s="83"/>
      <c r="D41" s="84"/>
      <c r="E41" s="85"/>
      <c r="F41" s="85"/>
      <c r="G41" s="86"/>
      <c r="H41" s="85"/>
      <c r="I41" s="85" t="s">
        <v>45</v>
      </c>
      <c r="J41" s="85"/>
      <c r="K41" s="85"/>
      <c r="L41" s="85"/>
      <c r="M41" s="87">
        <f>+S39/G39</f>
        <v>0.59500000000000008</v>
      </c>
      <c r="N41" s="85"/>
      <c r="O41" s="84"/>
      <c r="P41" s="84"/>
      <c r="Q41" s="84"/>
      <c r="R41" s="88" t="s">
        <v>46</v>
      </c>
      <c r="S41" s="85"/>
      <c r="T41" s="92">
        <f>+(T39/S39)*1.2</f>
        <v>17.071428571428569</v>
      </c>
      <c r="U41" s="89"/>
      <c r="V41" s="90"/>
      <c r="W41" s="91"/>
      <c r="X41" s="83"/>
    </row>
    <row r="42" spans="1:29" s="93" customFormat="1" x14ac:dyDescent="0.25"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</row>
    <row r="43" spans="1:29" ht="37.5" thickBot="1" x14ac:dyDescent="0.3">
      <c r="A43" s="18"/>
      <c r="B43" s="19"/>
      <c r="C43" s="19"/>
      <c r="D43" s="20" t="s">
        <v>47</v>
      </c>
      <c r="E43" s="20" t="s">
        <v>48</v>
      </c>
      <c r="F43" s="21" t="s">
        <v>49</v>
      </c>
      <c r="G43" s="22" t="s">
        <v>50</v>
      </c>
      <c r="H43" s="95" t="s">
        <v>51</v>
      </c>
      <c r="I43" s="96" t="s">
        <v>52</v>
      </c>
      <c r="J43" s="22" t="s">
        <v>53</v>
      </c>
      <c r="K43" s="95" t="s">
        <v>54</v>
      </c>
      <c r="L43" s="96" t="s">
        <v>55</v>
      </c>
      <c r="M43" s="96" t="s">
        <v>56</v>
      </c>
      <c r="N43" s="96" t="s">
        <v>57</v>
      </c>
      <c r="O43" s="96" t="s">
        <v>58</v>
      </c>
      <c r="P43" s="96" t="s">
        <v>59</v>
      </c>
      <c r="Q43" s="22" t="s">
        <v>60</v>
      </c>
      <c r="R43" s="95" t="s">
        <v>61</v>
      </c>
      <c r="S43" s="22" t="s">
        <v>62</v>
      </c>
      <c r="T43" s="97" t="s">
        <v>63</v>
      </c>
      <c r="U43" s="95"/>
      <c r="AB43" s="21"/>
      <c r="AC43" s="21"/>
    </row>
    <row r="44" spans="1:29" x14ac:dyDescent="0.25">
      <c r="B44" s="46"/>
      <c r="C44" s="35"/>
      <c r="D44" s="38"/>
      <c r="E44" s="38"/>
      <c r="F44" s="35"/>
      <c r="G44" s="39"/>
      <c r="H44" s="37"/>
      <c r="I44" s="98"/>
      <c r="J44" s="98"/>
      <c r="K44" s="42"/>
      <c r="L44" s="40"/>
      <c r="M44" s="98"/>
      <c r="N44" s="98"/>
      <c r="O44" s="98"/>
      <c r="P44" s="98"/>
      <c r="Q44" s="98"/>
      <c r="R44" s="42"/>
      <c r="S44" s="98"/>
      <c r="T44" s="98"/>
      <c r="U44" s="42"/>
      <c r="AB44" s="93"/>
      <c r="AC44" s="93"/>
    </row>
    <row r="45" spans="1:29" x14ac:dyDescent="0.25">
      <c r="B45" s="35"/>
      <c r="C45" s="35"/>
      <c r="D45" s="99">
        <f>S39</f>
        <v>7925.4000000000005</v>
      </c>
      <c r="E45" s="100">
        <v>2</v>
      </c>
      <c r="F45" s="101">
        <v>1</v>
      </c>
      <c r="G45" s="102">
        <f>IFERROR(D45/E45*F45,0)</f>
        <v>3962.7000000000003</v>
      </c>
      <c r="H45" s="103">
        <v>1.5</v>
      </c>
      <c r="I45" s="104">
        <f>H45*5/6</f>
        <v>1.25</v>
      </c>
      <c r="J45" s="104">
        <f>G45*I45</f>
        <v>4953.375</v>
      </c>
      <c r="K45" s="105">
        <v>0.2</v>
      </c>
      <c r="L45" s="102">
        <f>G45*K45</f>
        <v>792.54000000000008</v>
      </c>
      <c r="M45" s="104">
        <v>1</v>
      </c>
      <c r="N45" s="104">
        <f>M45*5/6</f>
        <v>0.83333333333333337</v>
      </c>
      <c r="O45" s="104">
        <v>0.5</v>
      </c>
      <c r="P45" s="104">
        <f>N45-O45</f>
        <v>0.33333333333333337</v>
      </c>
      <c r="Q45" s="104">
        <f>L45*P45</f>
        <v>264.18000000000006</v>
      </c>
      <c r="R45" s="105">
        <v>1</v>
      </c>
      <c r="S45" s="104">
        <f>T39*R45</f>
        <v>112748.25</v>
      </c>
      <c r="T45" s="106">
        <f>J45+Q45+S45</f>
        <v>117965.80499999999</v>
      </c>
      <c r="U45" s="42"/>
      <c r="AB45" s="93"/>
      <c r="AC45" s="93"/>
    </row>
    <row r="46" spans="1:29" ht="15.75" thickBot="1" x14ac:dyDescent="0.3">
      <c r="B46" s="35"/>
      <c r="C46" s="35"/>
      <c r="D46" s="94"/>
      <c r="E46" s="94"/>
      <c r="F46" s="35"/>
      <c r="G46" s="35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AB46" s="93"/>
      <c r="AC46" s="93"/>
    </row>
    <row r="47" spans="1:29" ht="25.5" thickBot="1" x14ac:dyDescent="0.3">
      <c r="A47" s="18"/>
      <c r="B47" s="19"/>
      <c r="C47" s="19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20" t="s">
        <v>64</v>
      </c>
      <c r="Q47" s="96" t="s">
        <v>65</v>
      </c>
      <c r="R47" s="96" t="s">
        <v>66</v>
      </c>
      <c r="S47" s="96" t="s">
        <v>67</v>
      </c>
      <c r="T47" s="97" t="s">
        <v>68</v>
      </c>
      <c r="U47" s="107" t="s">
        <v>69</v>
      </c>
      <c r="AB47" s="21"/>
      <c r="AC47" s="21"/>
    </row>
    <row r="48" spans="1:29" x14ac:dyDescent="0.25">
      <c r="A48" s="108"/>
      <c r="B48" s="109"/>
      <c r="C48" s="109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1"/>
      <c r="Q48" s="112"/>
      <c r="R48" s="110"/>
      <c r="S48" s="112"/>
      <c r="T48" s="112"/>
      <c r="U48" s="113"/>
      <c r="AB48" s="114"/>
      <c r="AC48" s="114"/>
    </row>
    <row r="49" spans="2:29" ht="15.75" thickBot="1" x14ac:dyDescent="0.3">
      <c r="B49" s="35"/>
      <c r="C49" s="35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115">
        <v>1.9E-2</v>
      </c>
      <c r="Q49" s="104">
        <f>T39*P49</f>
        <v>2142.21675</v>
      </c>
      <c r="R49" s="116">
        <v>1.2999999999999999E-2</v>
      </c>
      <c r="S49" s="104">
        <f>T39*R49</f>
        <v>1465.7272499999999</v>
      </c>
      <c r="T49" s="104">
        <f>Q49+S49</f>
        <v>3607.944</v>
      </c>
      <c r="U49" s="117">
        <f>T45-T49</f>
        <v>114357.86099999999</v>
      </c>
      <c r="AB49" s="93"/>
      <c r="AC49" s="93"/>
    </row>
    <row r="50" spans="2:29" ht="15.75" thickBot="1" x14ac:dyDescent="0.3">
      <c r="B50" s="35"/>
      <c r="C50" s="35"/>
      <c r="D50" s="94"/>
      <c r="E50" s="94"/>
      <c r="F50" s="35"/>
      <c r="G50" s="35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3"/>
      <c r="Y50" s="93"/>
    </row>
    <row r="51" spans="2:29" x14ac:dyDescent="0.25">
      <c r="B51" s="35"/>
      <c r="C51" s="35"/>
      <c r="D51" s="94"/>
      <c r="E51" s="94"/>
      <c r="F51" s="35"/>
      <c r="G51" s="35"/>
      <c r="H51" s="94"/>
      <c r="I51" s="94"/>
      <c r="J51" s="94"/>
      <c r="K51" s="94"/>
      <c r="L51" s="94"/>
      <c r="M51" s="94"/>
      <c r="N51" s="94"/>
      <c r="O51" s="94"/>
      <c r="P51" s="118" t="s">
        <v>70</v>
      </c>
      <c r="Q51" s="119"/>
      <c r="R51" s="120"/>
      <c r="S51" s="94"/>
      <c r="T51" s="94"/>
      <c r="U51" s="94"/>
      <c r="V51" s="94"/>
      <c r="W51" s="94"/>
      <c r="X51" s="93"/>
      <c r="Y51" s="93"/>
    </row>
    <row r="52" spans="2:29" x14ac:dyDescent="0.25">
      <c r="P52" s="121" t="s">
        <v>71</v>
      </c>
      <c r="Q52" s="93"/>
      <c r="R52" s="122">
        <f>+T45</f>
        <v>117965.80499999999</v>
      </c>
    </row>
    <row r="53" spans="2:29" x14ac:dyDescent="0.25">
      <c r="P53" s="121" t="s">
        <v>72</v>
      </c>
      <c r="Q53" s="93"/>
      <c r="R53" s="122">
        <f>-T49</f>
        <v>-3607.944</v>
      </c>
    </row>
    <row r="54" spans="2:29" x14ac:dyDescent="0.25">
      <c r="P54" s="123" t="s">
        <v>73</v>
      </c>
      <c r="Q54" s="93"/>
      <c r="R54" s="122">
        <f>-((R52+R53)/6)</f>
        <v>-19059.643499999998</v>
      </c>
    </row>
    <row r="55" spans="2:29" x14ac:dyDescent="0.25">
      <c r="P55" s="123" t="s">
        <v>74</v>
      </c>
      <c r="Q55" s="93"/>
      <c r="R55" s="122">
        <f>+R52+R53+R54</f>
        <v>95298.217499999999</v>
      </c>
    </row>
    <row r="56" spans="2:29" x14ac:dyDescent="0.25">
      <c r="P56" s="123" t="s">
        <v>75</v>
      </c>
      <c r="Q56" s="93"/>
      <c r="R56" s="124">
        <v>0</v>
      </c>
    </row>
    <row r="57" spans="2:29" ht="15.75" thickBot="1" x14ac:dyDescent="0.3">
      <c r="P57" s="125" t="s">
        <v>76</v>
      </c>
      <c r="Q57" s="126"/>
      <c r="R57" s="127">
        <f>+R55*R56</f>
        <v>0</v>
      </c>
    </row>
  </sheetData>
  <mergeCells count="4">
    <mergeCell ref="O14:Q14"/>
    <mergeCell ref="O21:Q21"/>
    <mergeCell ref="O28:Q28"/>
    <mergeCell ref="O35:Q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topLeftCell="E19" zoomScale="90" zoomScaleNormal="90" workbookViewId="0">
      <selection activeCell="F47" sqref="E47:F51"/>
    </sheetView>
  </sheetViews>
  <sheetFormatPr defaultRowHeight="15" x14ac:dyDescent="0.25"/>
  <cols>
    <col min="1" max="1" width="5.28515625" style="7" customWidth="1"/>
    <col min="2" max="3" width="23.28515625" style="7" customWidth="1"/>
    <col min="4" max="14" width="11.7109375" style="7" customWidth="1"/>
    <col min="15" max="15" width="15.140625" style="7" customWidth="1"/>
    <col min="16" max="16" width="15.85546875" style="7" customWidth="1"/>
    <col min="17" max="17" width="13.42578125" style="7" bestFit="1" customWidth="1"/>
    <col min="18" max="18" width="12.85546875" style="7" customWidth="1"/>
    <col min="19" max="19" width="11.7109375" style="7" customWidth="1"/>
    <col min="20" max="20" width="13.28515625" style="7" bestFit="1" customWidth="1"/>
    <col min="21" max="21" width="12.42578125" style="7" customWidth="1"/>
    <col min="22" max="23" width="11.7109375" style="7" customWidth="1"/>
    <col min="24" max="24" width="9.140625" style="7"/>
    <col min="25" max="25" width="12.5703125" style="7" customWidth="1"/>
    <col min="26" max="27" width="10.5703125" style="7" bestFit="1" customWidth="1"/>
    <col min="28" max="16384" width="9.140625" style="7"/>
  </cols>
  <sheetData>
    <row r="1" spans="1:25" x14ac:dyDescent="0.25">
      <c r="A1" s="1"/>
      <c r="B1" s="2" t="s">
        <v>0</v>
      </c>
      <c r="C1" s="2"/>
      <c r="D1" s="3" t="str">
        <f>+'[1]Cover Sheet'!C3</f>
        <v>One Day, Maybe - dreamthinkspeak</v>
      </c>
      <c r="E1" s="4"/>
      <c r="F1" s="5"/>
      <c r="G1" s="6" t="s">
        <v>1</v>
      </c>
      <c r="H1" s="6"/>
    </row>
    <row r="2" spans="1:25" x14ac:dyDescent="0.25">
      <c r="A2" s="1"/>
      <c r="B2" s="1"/>
      <c r="C2" s="1"/>
      <c r="D2" s="8"/>
      <c r="E2" s="8"/>
      <c r="F2" s="9"/>
      <c r="G2" s="9"/>
      <c r="H2" s="9"/>
      <c r="I2" s="9"/>
      <c r="J2" s="9"/>
      <c r="K2" s="9"/>
      <c r="L2" s="9"/>
    </row>
    <row r="3" spans="1:25" x14ac:dyDescent="0.25">
      <c r="A3" s="1"/>
      <c r="B3" s="2" t="s">
        <v>2</v>
      </c>
      <c r="C3" s="2"/>
      <c r="D3" s="10" t="str">
        <f>+'[1]Cover Sheet'!C5</f>
        <v>C080</v>
      </c>
      <c r="E3" s="9"/>
      <c r="F3" s="9"/>
      <c r="G3" s="9"/>
      <c r="H3" s="9"/>
      <c r="I3" s="9"/>
      <c r="J3" s="9"/>
      <c r="K3" s="9"/>
      <c r="L3" s="9"/>
    </row>
    <row r="4" spans="1:25" x14ac:dyDescent="0.25">
      <c r="A4" s="1"/>
      <c r="B4" s="2"/>
      <c r="C4" s="2"/>
      <c r="D4" s="11"/>
      <c r="E4" s="9"/>
      <c r="F4" s="9"/>
      <c r="G4" s="9"/>
      <c r="H4" s="9"/>
      <c r="I4" s="9"/>
      <c r="J4" s="9"/>
      <c r="K4" s="9"/>
      <c r="L4" s="9"/>
    </row>
    <row r="5" spans="1:25" x14ac:dyDescent="0.25">
      <c r="A5" s="1"/>
      <c r="B5" s="2" t="s">
        <v>3</v>
      </c>
      <c r="C5" s="2"/>
      <c r="D5" s="12" t="s">
        <v>4</v>
      </c>
      <c r="E5" s="13"/>
      <c r="F5" s="14"/>
      <c r="G5" s="15"/>
      <c r="H5" s="15"/>
      <c r="I5" s="15"/>
      <c r="J5" s="15"/>
      <c r="K5" s="15"/>
      <c r="L5" s="15"/>
    </row>
    <row r="6" spans="1:25" x14ac:dyDescent="0.25">
      <c r="A6" s="1"/>
      <c r="B6" s="1"/>
      <c r="C6" s="1"/>
      <c r="D6" s="16"/>
      <c r="E6" s="17"/>
      <c r="F6" s="17"/>
      <c r="G6" s="17"/>
      <c r="H6" s="17"/>
      <c r="I6" s="17"/>
      <c r="J6" s="17"/>
      <c r="K6" s="17"/>
      <c r="L6" s="17"/>
    </row>
    <row r="7" spans="1:25" ht="25.5" thickBot="1" x14ac:dyDescent="0.3">
      <c r="A7" s="18"/>
      <c r="B7" s="19" t="s">
        <v>5</v>
      </c>
      <c r="C7" s="19" t="s">
        <v>6</v>
      </c>
      <c r="D7" s="20" t="s">
        <v>7</v>
      </c>
      <c r="E7" s="20" t="s">
        <v>8</v>
      </c>
      <c r="F7" s="21" t="s">
        <v>9</v>
      </c>
      <c r="G7" s="22" t="s">
        <v>10</v>
      </c>
      <c r="H7" s="20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2" t="s">
        <v>16</v>
      </c>
      <c r="N7" s="20" t="s">
        <v>17</v>
      </c>
      <c r="O7" s="21" t="s">
        <v>18</v>
      </c>
      <c r="P7" s="21" t="s">
        <v>19</v>
      </c>
      <c r="Q7" s="22" t="s">
        <v>20</v>
      </c>
      <c r="R7" s="20" t="s">
        <v>21</v>
      </c>
      <c r="S7" s="21" t="s">
        <v>22</v>
      </c>
      <c r="T7" s="22" t="s">
        <v>23</v>
      </c>
      <c r="U7" s="23" t="s">
        <v>24</v>
      </c>
      <c r="V7" s="24" t="s">
        <v>25</v>
      </c>
      <c r="W7" s="25" t="s">
        <v>26</v>
      </c>
      <c r="X7" s="20"/>
      <c r="Y7" s="21"/>
    </row>
    <row r="8" spans="1:25" x14ac:dyDescent="0.25">
      <c r="D8" s="26"/>
      <c r="E8" s="27"/>
      <c r="F8" s="28"/>
      <c r="G8" s="28"/>
      <c r="H8" s="27"/>
      <c r="I8" s="29"/>
      <c r="J8" s="29"/>
      <c r="K8" s="28"/>
      <c r="L8" s="28"/>
      <c r="M8" s="28"/>
      <c r="N8" s="27"/>
      <c r="O8" s="30"/>
      <c r="P8" s="30"/>
      <c r="Q8" s="30"/>
      <c r="R8" s="31"/>
      <c r="S8" s="28"/>
      <c r="T8" s="30"/>
      <c r="U8" s="32"/>
      <c r="V8" s="33"/>
      <c r="W8" s="34"/>
      <c r="X8" s="31"/>
    </row>
    <row r="9" spans="1:25" s="35" customFormat="1" x14ac:dyDescent="0.25">
      <c r="B9" s="36" t="s">
        <v>27</v>
      </c>
      <c r="D9" s="37"/>
      <c r="E9" s="38"/>
      <c r="F9" s="39"/>
      <c r="G9" s="39"/>
      <c r="H9" s="38"/>
      <c r="I9" s="40"/>
      <c r="J9" s="40"/>
      <c r="K9" s="39"/>
      <c r="L9" s="39"/>
      <c r="M9" s="39"/>
      <c r="N9" s="38"/>
      <c r="O9" s="41"/>
      <c r="P9" s="41"/>
      <c r="Q9" s="41"/>
      <c r="R9" s="42"/>
      <c r="S9" s="39"/>
      <c r="T9" s="41"/>
      <c r="U9" s="43" t="s">
        <v>28</v>
      </c>
      <c r="V9" s="44"/>
      <c r="W9" s="45"/>
      <c r="X9" s="42"/>
    </row>
    <row r="10" spans="1:25" s="35" customFormat="1" x14ac:dyDescent="0.25">
      <c r="B10" s="46" t="s">
        <v>29</v>
      </c>
      <c r="D10" s="37"/>
      <c r="E10" s="38"/>
      <c r="F10" s="39"/>
      <c r="G10" s="39"/>
      <c r="H10" s="38"/>
      <c r="I10" s="40"/>
      <c r="J10" s="40"/>
      <c r="K10" s="39"/>
      <c r="L10" s="39"/>
      <c r="M10" s="39"/>
      <c r="N10" s="38"/>
      <c r="O10" s="41"/>
      <c r="P10" s="41"/>
      <c r="Q10" s="41"/>
      <c r="R10" s="42"/>
      <c r="S10" s="39"/>
      <c r="T10" s="41"/>
      <c r="U10" s="32"/>
      <c r="V10" s="33"/>
      <c r="W10" s="34"/>
      <c r="X10" s="42"/>
    </row>
    <row r="11" spans="1:25" s="35" customFormat="1" x14ac:dyDescent="0.25">
      <c r="B11" s="35" t="s">
        <v>30</v>
      </c>
      <c r="C11" s="47"/>
      <c r="D11" s="48">
        <v>0</v>
      </c>
      <c r="E11" s="49">
        <v>0</v>
      </c>
      <c r="F11" s="50">
        <v>0</v>
      </c>
      <c r="G11" s="51">
        <f>E11*F11</f>
        <v>0</v>
      </c>
      <c r="H11" s="49">
        <v>0</v>
      </c>
      <c r="I11" s="50">
        <v>0</v>
      </c>
      <c r="J11" s="50">
        <v>0</v>
      </c>
      <c r="K11" s="50">
        <v>0</v>
      </c>
      <c r="L11" s="50">
        <v>0</v>
      </c>
      <c r="M11" s="39">
        <f>SUM(H11:L11)*F11</f>
        <v>0</v>
      </c>
      <c r="N11" s="38">
        <f>G11-M11</f>
        <v>0</v>
      </c>
      <c r="O11" s="41">
        <f>N11*D11</f>
        <v>0</v>
      </c>
      <c r="P11" s="41">
        <f>O11/6</f>
        <v>0</v>
      </c>
      <c r="Q11" s="41">
        <f>O11-P11</f>
        <v>0</v>
      </c>
      <c r="R11" s="52">
        <v>0</v>
      </c>
      <c r="S11" s="39">
        <f>$N11*R11</f>
        <v>0</v>
      </c>
      <c r="T11" s="41">
        <f>Q11*R11</f>
        <v>0</v>
      </c>
      <c r="U11" s="53">
        <v>0.45</v>
      </c>
      <c r="V11" s="33">
        <f>$G11*U11</f>
        <v>0</v>
      </c>
      <c r="W11" s="34">
        <f>T11*U11</f>
        <v>0</v>
      </c>
      <c r="X11" s="42"/>
    </row>
    <row r="12" spans="1:25" s="35" customFormat="1" x14ac:dyDescent="0.25">
      <c r="B12" s="35" t="s">
        <v>31</v>
      </c>
      <c r="C12" s="47"/>
      <c r="D12" s="48">
        <v>0</v>
      </c>
      <c r="E12" s="49">
        <v>0</v>
      </c>
      <c r="F12" s="54">
        <f>+F11</f>
        <v>0</v>
      </c>
      <c r="G12" s="51">
        <f>E12*F12</f>
        <v>0</v>
      </c>
      <c r="H12" s="49">
        <v>0</v>
      </c>
      <c r="I12" s="50">
        <v>0</v>
      </c>
      <c r="J12" s="50">
        <v>0</v>
      </c>
      <c r="K12" s="50">
        <v>0</v>
      </c>
      <c r="L12" s="50">
        <v>0</v>
      </c>
      <c r="M12" s="39">
        <f>SUM(H12:L12)*F12</f>
        <v>0</v>
      </c>
      <c r="N12" s="38">
        <f>G12-M12</f>
        <v>0</v>
      </c>
      <c r="O12" s="41">
        <f>N12*D12</f>
        <v>0</v>
      </c>
      <c r="P12" s="41">
        <f>O12/6</f>
        <v>0</v>
      </c>
      <c r="Q12" s="41">
        <f>O12-P12</f>
        <v>0</v>
      </c>
      <c r="R12" s="52">
        <v>0</v>
      </c>
      <c r="S12" s="39">
        <f>$N12*R12</f>
        <v>0</v>
      </c>
      <c r="T12" s="41">
        <f>Q12*R12</f>
        <v>0</v>
      </c>
      <c r="U12" s="53">
        <v>0</v>
      </c>
      <c r="V12" s="33">
        <f>$G12*U12</f>
        <v>0</v>
      </c>
      <c r="W12" s="34">
        <f>T12*U12</f>
        <v>0</v>
      </c>
      <c r="X12" s="42"/>
    </row>
    <row r="13" spans="1:25" s="35" customFormat="1" x14ac:dyDescent="0.25">
      <c r="B13" s="35" t="s">
        <v>32</v>
      </c>
      <c r="C13" s="47"/>
      <c r="D13" s="48">
        <v>0</v>
      </c>
      <c r="E13" s="49">
        <v>0</v>
      </c>
      <c r="F13" s="54">
        <f>+F11</f>
        <v>0</v>
      </c>
      <c r="G13" s="51">
        <f>E13*F13</f>
        <v>0</v>
      </c>
      <c r="H13" s="49">
        <v>0</v>
      </c>
      <c r="I13" s="50">
        <v>0</v>
      </c>
      <c r="J13" s="50">
        <v>0</v>
      </c>
      <c r="K13" s="50">
        <v>0</v>
      </c>
      <c r="L13" s="50">
        <v>0</v>
      </c>
      <c r="M13" s="39">
        <f>SUM(H13:L13)*F13</f>
        <v>0</v>
      </c>
      <c r="N13" s="38">
        <f>G13-M13</f>
        <v>0</v>
      </c>
      <c r="O13" s="41">
        <f>N13*D13</f>
        <v>0</v>
      </c>
      <c r="P13" s="41">
        <f>O13/6</f>
        <v>0</v>
      </c>
      <c r="Q13" s="41">
        <f>O13-P13</f>
        <v>0</v>
      </c>
      <c r="R13" s="52">
        <v>0</v>
      </c>
      <c r="S13" s="39">
        <f>$N13*R13</f>
        <v>0</v>
      </c>
      <c r="T13" s="41">
        <f>Q13*R13</f>
        <v>0</v>
      </c>
      <c r="U13" s="53">
        <v>0</v>
      </c>
      <c r="V13" s="33">
        <f>$G13*U13</f>
        <v>0</v>
      </c>
      <c r="W13" s="34">
        <f>T13*U13</f>
        <v>0</v>
      </c>
      <c r="X13" s="42"/>
    </row>
    <row r="14" spans="1:25" s="35" customFormat="1" x14ac:dyDescent="0.25">
      <c r="B14" s="35" t="s">
        <v>33</v>
      </c>
      <c r="C14" s="47"/>
      <c r="D14" s="48">
        <v>0</v>
      </c>
      <c r="E14" s="55">
        <f>SUM(E11:E13)</f>
        <v>0</v>
      </c>
      <c r="F14" s="54">
        <f>+F11</f>
        <v>0</v>
      </c>
      <c r="G14" s="51"/>
      <c r="H14" s="55"/>
      <c r="I14" s="54"/>
      <c r="J14" s="54"/>
      <c r="K14" s="54"/>
      <c r="L14" s="54"/>
      <c r="M14" s="39"/>
      <c r="N14" s="38">
        <f>SUM(N11:N13)</f>
        <v>0</v>
      </c>
      <c r="O14" s="129" t="s">
        <v>34</v>
      </c>
      <c r="P14" s="129"/>
      <c r="Q14" s="130"/>
      <c r="R14" s="52">
        <v>0</v>
      </c>
      <c r="S14" s="39">
        <f>+(S11*R14)+(S12*R14)+(S13*R14)</f>
        <v>0</v>
      </c>
      <c r="T14" s="41">
        <f>-(+S14*D14)*(5/6)</f>
        <v>0</v>
      </c>
      <c r="U14" s="53">
        <v>0.1</v>
      </c>
      <c r="V14" s="33">
        <f>$G14*U11*U14</f>
        <v>0</v>
      </c>
      <c r="W14" s="34">
        <f>$D14*$N14*U11*U14*5/6</f>
        <v>0</v>
      </c>
      <c r="X14" s="42"/>
    </row>
    <row r="15" spans="1:25" s="35" customFormat="1" x14ac:dyDescent="0.25">
      <c r="B15" s="35" t="s">
        <v>35</v>
      </c>
      <c r="C15" s="47"/>
      <c r="D15" s="56"/>
      <c r="E15" s="55"/>
      <c r="F15" s="54"/>
      <c r="G15" s="57">
        <f>SUM(G11:G14)</f>
        <v>0</v>
      </c>
      <c r="H15" s="55"/>
      <c r="I15" s="54"/>
      <c r="J15" s="54"/>
      <c r="K15" s="54"/>
      <c r="L15" s="54"/>
      <c r="M15" s="57">
        <f>SUM(M11:M14)</f>
        <v>0</v>
      </c>
      <c r="N15" s="38"/>
      <c r="O15" s="58"/>
      <c r="P15" s="58"/>
      <c r="Q15" s="59"/>
      <c r="R15" s="42"/>
      <c r="S15" s="39"/>
      <c r="T15" s="60">
        <f>SUM(T11:T14)</f>
        <v>0</v>
      </c>
      <c r="U15" s="53"/>
      <c r="V15" s="33"/>
      <c r="W15" s="34"/>
      <c r="X15" s="42"/>
    </row>
    <row r="16" spans="1:25" s="35" customFormat="1" x14ac:dyDescent="0.25">
      <c r="C16" s="47"/>
      <c r="D16" s="56"/>
      <c r="E16" s="55"/>
      <c r="F16" s="54"/>
      <c r="G16" s="51"/>
      <c r="H16" s="55"/>
      <c r="I16" s="54"/>
      <c r="J16" s="54"/>
      <c r="K16" s="54"/>
      <c r="L16" s="54"/>
      <c r="M16" s="61" t="e">
        <f>+M15/G15</f>
        <v>#DIV/0!</v>
      </c>
      <c r="N16" s="38"/>
      <c r="O16" s="58"/>
      <c r="P16" s="58"/>
      <c r="Q16" s="59"/>
      <c r="R16" s="42"/>
      <c r="S16" s="62"/>
      <c r="T16" s="41"/>
      <c r="U16" s="53"/>
      <c r="V16" s="33"/>
      <c r="W16" s="34"/>
      <c r="X16" s="42"/>
    </row>
    <row r="17" spans="2:24" s="35" customFormat="1" x14ac:dyDescent="0.25">
      <c r="B17" s="46" t="s">
        <v>36</v>
      </c>
      <c r="C17" s="47"/>
      <c r="D17" s="37"/>
      <c r="E17" s="38"/>
      <c r="F17" s="39"/>
      <c r="G17" s="39"/>
      <c r="H17" s="38"/>
      <c r="I17" s="40"/>
      <c r="J17" s="40"/>
      <c r="K17" s="39"/>
      <c r="L17" s="39"/>
      <c r="M17" s="39"/>
      <c r="N17" s="38"/>
      <c r="O17" s="41"/>
      <c r="P17" s="41"/>
      <c r="Q17" s="41"/>
      <c r="R17" s="42"/>
      <c r="S17" s="39"/>
      <c r="T17" s="41"/>
      <c r="U17" s="53"/>
      <c r="V17" s="33"/>
      <c r="W17" s="34"/>
      <c r="X17" s="42"/>
    </row>
    <row r="18" spans="2:24" s="35" customFormat="1" x14ac:dyDescent="0.25">
      <c r="B18" s="35" t="s">
        <v>30</v>
      </c>
      <c r="C18" s="47"/>
      <c r="D18" s="48">
        <v>18.5</v>
      </c>
      <c r="E18" s="49">
        <v>270</v>
      </c>
      <c r="F18" s="50">
        <v>10</v>
      </c>
      <c r="G18" s="51">
        <f>E18*F18</f>
        <v>2700</v>
      </c>
      <c r="H18" s="49">
        <v>0</v>
      </c>
      <c r="I18" s="50">
        <v>0</v>
      </c>
      <c r="J18" s="50">
        <v>0</v>
      </c>
      <c r="K18" s="50">
        <v>0</v>
      </c>
      <c r="L18" s="50">
        <v>0</v>
      </c>
      <c r="M18" s="39">
        <f>SUM(H18:L18)*F18</f>
        <v>0</v>
      </c>
      <c r="N18" s="38">
        <f>G18-M18</f>
        <v>2700</v>
      </c>
      <c r="O18" s="41">
        <f>N18*D18</f>
        <v>49950</v>
      </c>
      <c r="P18" s="41">
        <f>O18/6</f>
        <v>8325</v>
      </c>
      <c r="Q18" s="41">
        <f>O18-P18</f>
        <v>41625</v>
      </c>
      <c r="R18" s="52">
        <v>0.55000000000000004</v>
      </c>
      <c r="S18" s="39">
        <f>$N18*R18</f>
        <v>1485.0000000000002</v>
      </c>
      <c r="T18" s="41">
        <f>Q18*R18</f>
        <v>22893.750000000004</v>
      </c>
      <c r="U18" s="53"/>
      <c r="V18" s="33"/>
      <c r="W18" s="34"/>
      <c r="X18" s="42"/>
    </row>
    <row r="19" spans="2:24" s="35" customFormat="1" x14ac:dyDescent="0.25">
      <c r="B19" s="35" t="s">
        <v>31</v>
      </c>
      <c r="C19" s="47"/>
      <c r="D19" s="48">
        <v>10</v>
      </c>
      <c r="E19" s="49">
        <v>30</v>
      </c>
      <c r="F19" s="54">
        <f>+F18</f>
        <v>10</v>
      </c>
      <c r="G19" s="51">
        <f>E19*F19</f>
        <v>300</v>
      </c>
      <c r="H19" s="49">
        <v>0</v>
      </c>
      <c r="I19" s="50">
        <v>0</v>
      </c>
      <c r="J19" s="50">
        <v>0</v>
      </c>
      <c r="K19" s="50">
        <v>0</v>
      </c>
      <c r="L19" s="50">
        <v>0</v>
      </c>
      <c r="M19" s="39">
        <f>SUM(H19:L19)*F19</f>
        <v>0</v>
      </c>
      <c r="N19" s="38">
        <f>G19-M19</f>
        <v>300</v>
      </c>
      <c r="O19" s="41">
        <f>N19*D19</f>
        <v>3000</v>
      </c>
      <c r="P19" s="41">
        <f>O19/6</f>
        <v>500</v>
      </c>
      <c r="Q19" s="41">
        <f>O19-P19</f>
        <v>2500</v>
      </c>
      <c r="R19" s="52">
        <v>1</v>
      </c>
      <c r="S19" s="39">
        <f>$N19*R19</f>
        <v>300</v>
      </c>
      <c r="T19" s="41">
        <f>Q19*R19</f>
        <v>2500</v>
      </c>
      <c r="U19" s="53"/>
      <c r="V19" s="33"/>
      <c r="W19" s="34"/>
      <c r="X19" s="42"/>
    </row>
    <row r="20" spans="2:24" s="35" customFormat="1" x14ac:dyDescent="0.25">
      <c r="B20" s="35" t="s">
        <v>32</v>
      </c>
      <c r="C20" s="47"/>
      <c r="D20" s="48">
        <v>0</v>
      </c>
      <c r="E20" s="49">
        <v>0</v>
      </c>
      <c r="F20" s="54">
        <f>+F18</f>
        <v>10</v>
      </c>
      <c r="G20" s="51">
        <f>E20*F20</f>
        <v>0</v>
      </c>
      <c r="H20" s="49">
        <v>0</v>
      </c>
      <c r="I20" s="50">
        <v>0</v>
      </c>
      <c r="J20" s="50">
        <v>0</v>
      </c>
      <c r="K20" s="50">
        <v>0</v>
      </c>
      <c r="L20" s="50">
        <v>0</v>
      </c>
      <c r="M20" s="39">
        <f>SUM(H20:L20)*F20</f>
        <v>0</v>
      </c>
      <c r="N20" s="38">
        <f>G20-M20</f>
        <v>0</v>
      </c>
      <c r="O20" s="41">
        <f>N20*D20</f>
        <v>0</v>
      </c>
      <c r="P20" s="41">
        <f>O20/6</f>
        <v>0</v>
      </c>
      <c r="Q20" s="41">
        <f>O20-P20</f>
        <v>0</v>
      </c>
      <c r="R20" s="52">
        <v>0</v>
      </c>
      <c r="S20" s="39">
        <f>$N20*R20</f>
        <v>0</v>
      </c>
      <c r="T20" s="41">
        <f>Q20*R20</f>
        <v>0</v>
      </c>
      <c r="U20" s="53"/>
      <c r="V20" s="33"/>
      <c r="W20" s="34"/>
      <c r="X20" s="42"/>
    </row>
    <row r="21" spans="2:24" s="35" customFormat="1" x14ac:dyDescent="0.25">
      <c r="B21" s="35" t="s">
        <v>33</v>
      </c>
      <c r="C21" s="47"/>
      <c r="D21" s="48"/>
      <c r="E21" s="55">
        <f>SUM(E18:E20)</f>
        <v>300</v>
      </c>
      <c r="F21" s="54">
        <f>+F18</f>
        <v>10</v>
      </c>
      <c r="G21" s="51"/>
      <c r="H21" s="55"/>
      <c r="I21" s="54"/>
      <c r="J21" s="54"/>
      <c r="K21" s="54"/>
      <c r="L21" s="54"/>
      <c r="M21" s="39"/>
      <c r="N21" s="38">
        <f>SUM(N18:N20)</f>
        <v>3000</v>
      </c>
      <c r="O21" s="129" t="s">
        <v>34</v>
      </c>
      <c r="P21" s="129"/>
      <c r="Q21" s="130"/>
      <c r="R21" s="52"/>
      <c r="S21" s="39">
        <f>+(S18*R21)+(S19*R21)+(S20*R21)</f>
        <v>0</v>
      </c>
      <c r="T21" s="41">
        <f>-(+S21*D21)*(5/6)</f>
        <v>0</v>
      </c>
      <c r="U21" s="53"/>
      <c r="V21" s="33"/>
      <c r="W21" s="34"/>
      <c r="X21" s="42"/>
    </row>
    <row r="22" spans="2:24" s="35" customFormat="1" x14ac:dyDescent="0.25">
      <c r="B22" s="35" t="s">
        <v>37</v>
      </c>
      <c r="C22" s="47"/>
      <c r="D22" s="56"/>
      <c r="E22" s="55"/>
      <c r="F22" s="54"/>
      <c r="G22" s="57">
        <f>SUM(G18:G21)</f>
        <v>3000</v>
      </c>
      <c r="H22" s="55"/>
      <c r="I22" s="54"/>
      <c r="J22" s="54"/>
      <c r="K22" s="54"/>
      <c r="L22" s="54"/>
      <c r="M22" s="57">
        <f>SUM(M18:M21)</f>
        <v>0</v>
      </c>
      <c r="N22" s="38"/>
      <c r="O22" s="58"/>
      <c r="P22" s="58"/>
      <c r="Q22" s="59"/>
      <c r="R22" s="52"/>
      <c r="S22" s="39"/>
      <c r="T22" s="60">
        <f>SUM(T18:T21)</f>
        <v>25393.750000000004</v>
      </c>
      <c r="U22" s="53"/>
      <c r="V22" s="33"/>
      <c r="W22" s="34"/>
      <c r="X22" s="42"/>
    </row>
    <row r="23" spans="2:24" s="35" customFormat="1" x14ac:dyDescent="0.25">
      <c r="C23" s="47"/>
      <c r="D23" s="56"/>
      <c r="E23" s="55"/>
      <c r="F23" s="54"/>
      <c r="G23" s="63"/>
      <c r="H23" s="55"/>
      <c r="I23" s="54"/>
      <c r="J23" s="54"/>
      <c r="K23" s="54"/>
      <c r="L23" s="54"/>
      <c r="M23" s="61">
        <f>+M22/G22</f>
        <v>0</v>
      </c>
      <c r="N23" s="64"/>
      <c r="O23" s="65"/>
      <c r="P23" s="65"/>
      <c r="Q23" s="65"/>
      <c r="R23" s="66"/>
      <c r="S23" s="67"/>
      <c r="T23" s="65"/>
      <c r="U23" s="68"/>
      <c r="V23" s="69"/>
      <c r="W23" s="70"/>
      <c r="X23" s="42"/>
    </row>
    <row r="24" spans="2:24" s="35" customFormat="1" x14ac:dyDescent="0.25">
      <c r="B24" s="46" t="s">
        <v>38</v>
      </c>
      <c r="C24" s="47"/>
      <c r="D24" s="37"/>
      <c r="E24" s="38"/>
      <c r="F24" s="39"/>
      <c r="G24" s="39"/>
      <c r="H24" s="38"/>
      <c r="I24" s="40"/>
      <c r="J24" s="40"/>
      <c r="K24" s="39"/>
      <c r="L24" s="39"/>
      <c r="M24" s="39"/>
      <c r="N24" s="38"/>
      <c r="O24" s="41"/>
      <c r="P24" s="41"/>
      <c r="Q24" s="41"/>
      <c r="R24" s="42"/>
      <c r="S24" s="39"/>
      <c r="T24" s="41"/>
      <c r="U24" s="68"/>
      <c r="V24" s="69"/>
      <c r="W24" s="70"/>
      <c r="X24" s="42"/>
    </row>
    <row r="25" spans="2:24" s="35" customFormat="1" x14ac:dyDescent="0.25">
      <c r="B25" s="35" t="s">
        <v>30</v>
      </c>
      <c r="C25" s="47"/>
      <c r="D25" s="48">
        <v>18.5</v>
      </c>
      <c r="E25" s="49">
        <v>270</v>
      </c>
      <c r="F25" s="50">
        <v>27</v>
      </c>
      <c r="G25" s="51">
        <f>E25*F25</f>
        <v>7290</v>
      </c>
      <c r="H25" s="49">
        <v>0</v>
      </c>
      <c r="I25" s="50">
        <v>0</v>
      </c>
      <c r="J25" s="50">
        <v>0</v>
      </c>
      <c r="K25" s="50">
        <v>0</v>
      </c>
      <c r="L25" s="50">
        <v>0</v>
      </c>
      <c r="M25" s="39">
        <f>SUM(H25:L25)*F25</f>
        <v>0</v>
      </c>
      <c r="N25" s="38">
        <f>G25-M25</f>
        <v>7290</v>
      </c>
      <c r="O25" s="41">
        <f>N25*D25</f>
        <v>134865</v>
      </c>
      <c r="P25" s="41">
        <f>O25/6</f>
        <v>22477.5</v>
      </c>
      <c r="Q25" s="41">
        <f>O25-P25</f>
        <v>112387.5</v>
      </c>
      <c r="R25" s="52">
        <v>0.55000000000000004</v>
      </c>
      <c r="S25" s="39">
        <f>$N25*R25</f>
        <v>4009.5000000000005</v>
      </c>
      <c r="T25" s="41">
        <f>Q25*R25</f>
        <v>61813.125000000007</v>
      </c>
      <c r="U25" s="68"/>
      <c r="V25" s="69"/>
      <c r="W25" s="70"/>
      <c r="X25" s="42"/>
    </row>
    <row r="26" spans="2:24" s="35" customFormat="1" x14ac:dyDescent="0.25">
      <c r="B26" s="35" t="s">
        <v>31</v>
      </c>
      <c r="C26" s="47"/>
      <c r="D26" s="48">
        <v>10</v>
      </c>
      <c r="E26" s="49">
        <v>30</v>
      </c>
      <c r="F26" s="54">
        <f>+F25</f>
        <v>27</v>
      </c>
      <c r="G26" s="51">
        <f>E26*F26</f>
        <v>810</v>
      </c>
      <c r="H26" s="49">
        <v>0</v>
      </c>
      <c r="I26" s="50">
        <v>0</v>
      </c>
      <c r="J26" s="50">
        <v>0</v>
      </c>
      <c r="K26" s="50">
        <v>0</v>
      </c>
      <c r="L26" s="50">
        <v>0</v>
      </c>
      <c r="M26" s="39">
        <f>SUM(H26:L26)*F26</f>
        <v>0</v>
      </c>
      <c r="N26" s="38">
        <f>G26-M26</f>
        <v>810</v>
      </c>
      <c r="O26" s="41">
        <f>N26*D26</f>
        <v>8100</v>
      </c>
      <c r="P26" s="41">
        <f>O26/6</f>
        <v>1350</v>
      </c>
      <c r="Q26" s="41">
        <f>O26-P26</f>
        <v>6750</v>
      </c>
      <c r="R26" s="52">
        <v>1</v>
      </c>
      <c r="S26" s="39">
        <f>$N26*R26</f>
        <v>810</v>
      </c>
      <c r="T26" s="41">
        <f>Q26*R26</f>
        <v>6750</v>
      </c>
      <c r="U26" s="68"/>
      <c r="V26" s="69"/>
      <c r="W26" s="70"/>
      <c r="X26" s="42"/>
    </row>
    <row r="27" spans="2:24" s="35" customFormat="1" x14ac:dyDescent="0.25">
      <c r="B27" s="35" t="s">
        <v>32</v>
      </c>
      <c r="C27" s="47"/>
      <c r="D27" s="48">
        <v>0</v>
      </c>
      <c r="E27" s="49">
        <v>0</v>
      </c>
      <c r="F27" s="54">
        <f>+F25</f>
        <v>27</v>
      </c>
      <c r="G27" s="51">
        <f>E27*F27</f>
        <v>0</v>
      </c>
      <c r="H27" s="49">
        <v>0</v>
      </c>
      <c r="I27" s="50">
        <v>0</v>
      </c>
      <c r="J27" s="50">
        <v>0</v>
      </c>
      <c r="K27" s="50">
        <v>0</v>
      </c>
      <c r="L27" s="50">
        <v>0</v>
      </c>
      <c r="M27" s="39">
        <f>SUM(H27:L27)*F27</f>
        <v>0</v>
      </c>
      <c r="N27" s="38">
        <f>G27-M27</f>
        <v>0</v>
      </c>
      <c r="O27" s="41">
        <f>N27*D27</f>
        <v>0</v>
      </c>
      <c r="P27" s="41">
        <f>O27/6</f>
        <v>0</v>
      </c>
      <c r="Q27" s="41">
        <f>O27-P27</f>
        <v>0</v>
      </c>
      <c r="R27" s="52">
        <v>0</v>
      </c>
      <c r="S27" s="39">
        <f>$N27*R27</f>
        <v>0</v>
      </c>
      <c r="T27" s="41">
        <f>Q27*R27</f>
        <v>0</v>
      </c>
      <c r="U27" s="68"/>
      <c r="V27" s="69"/>
      <c r="W27" s="70"/>
      <c r="X27" s="42"/>
    </row>
    <row r="28" spans="2:24" s="35" customFormat="1" x14ac:dyDescent="0.25">
      <c r="B28" s="35" t="s">
        <v>33</v>
      </c>
      <c r="C28" s="47"/>
      <c r="D28" s="48">
        <v>0</v>
      </c>
      <c r="E28" s="55">
        <f>SUM(E25:E27)</f>
        <v>300</v>
      </c>
      <c r="F28" s="54">
        <f>+F25</f>
        <v>27</v>
      </c>
      <c r="G28" s="51"/>
      <c r="H28" s="55"/>
      <c r="I28" s="54"/>
      <c r="J28" s="54"/>
      <c r="K28" s="54"/>
      <c r="L28" s="54"/>
      <c r="M28" s="39"/>
      <c r="N28" s="38">
        <f>SUM(N25:N27)</f>
        <v>8100</v>
      </c>
      <c r="O28" s="129" t="s">
        <v>34</v>
      </c>
      <c r="P28" s="129"/>
      <c r="Q28" s="130"/>
      <c r="R28" s="52">
        <v>0</v>
      </c>
      <c r="S28" s="39">
        <f>+(S25*R28)+(S27*R28)</f>
        <v>0</v>
      </c>
      <c r="T28" s="41">
        <f>-(+S28*D28)*(5/6)</f>
        <v>0</v>
      </c>
      <c r="U28" s="68"/>
      <c r="V28" s="69"/>
      <c r="W28" s="70"/>
      <c r="X28" s="42"/>
    </row>
    <row r="29" spans="2:24" s="35" customFormat="1" x14ac:dyDescent="0.25">
      <c r="B29" s="35" t="s">
        <v>39</v>
      </c>
      <c r="C29" s="47"/>
      <c r="D29" s="56"/>
      <c r="E29" s="55"/>
      <c r="F29" s="54"/>
      <c r="G29" s="57">
        <f>SUM(G25:G28)</f>
        <v>8100</v>
      </c>
      <c r="H29" s="55"/>
      <c r="I29" s="54"/>
      <c r="J29" s="54"/>
      <c r="K29" s="54"/>
      <c r="L29" s="54"/>
      <c r="M29" s="57">
        <f>SUM(M25:M28)</f>
        <v>0</v>
      </c>
      <c r="N29" s="38"/>
      <c r="O29" s="58"/>
      <c r="P29" s="58"/>
      <c r="Q29" s="59"/>
      <c r="R29" s="52"/>
      <c r="S29" s="39"/>
      <c r="T29" s="60">
        <f>SUM(T25:T28)</f>
        <v>68563.125</v>
      </c>
      <c r="U29" s="68"/>
      <c r="V29" s="69"/>
      <c r="W29" s="70"/>
      <c r="X29" s="42"/>
    </row>
    <row r="30" spans="2:24" s="35" customFormat="1" x14ac:dyDescent="0.25">
      <c r="C30" s="47"/>
      <c r="D30" s="56"/>
      <c r="E30" s="55"/>
      <c r="F30" s="54"/>
      <c r="G30" s="63"/>
      <c r="H30" s="55"/>
      <c r="I30" s="54"/>
      <c r="J30" s="54"/>
      <c r="K30" s="54"/>
      <c r="L30" s="54"/>
      <c r="M30" s="61">
        <f>+M29/G29</f>
        <v>0</v>
      </c>
      <c r="N30" s="64"/>
      <c r="O30" s="65"/>
      <c r="P30" s="65"/>
      <c r="Q30" s="65"/>
      <c r="R30" s="66"/>
      <c r="S30" s="67"/>
      <c r="T30" s="65"/>
      <c r="U30" s="68"/>
      <c r="V30" s="69"/>
      <c r="W30" s="70"/>
      <c r="X30" s="42"/>
    </row>
    <row r="31" spans="2:24" s="35" customFormat="1" x14ac:dyDescent="0.25">
      <c r="B31" s="46" t="s">
        <v>40</v>
      </c>
      <c r="C31" s="47"/>
      <c r="D31" s="56"/>
      <c r="E31" s="55"/>
      <c r="F31" s="54"/>
      <c r="G31" s="63"/>
      <c r="H31" s="55"/>
      <c r="I31" s="54"/>
      <c r="J31" s="54"/>
      <c r="K31" s="54"/>
      <c r="L31" s="54"/>
      <c r="M31" s="67"/>
      <c r="N31" s="64"/>
      <c r="O31" s="65"/>
      <c r="P31" s="65"/>
      <c r="Q31" s="65"/>
      <c r="R31" s="66"/>
      <c r="S31" s="67"/>
      <c r="T31" s="65"/>
      <c r="U31" s="68"/>
      <c r="V31" s="69"/>
      <c r="W31" s="70"/>
      <c r="X31" s="42"/>
    </row>
    <row r="32" spans="2:24" s="35" customFormat="1" x14ac:dyDescent="0.25">
      <c r="B32" s="35" t="s">
        <v>30</v>
      </c>
      <c r="C32" s="47"/>
      <c r="D32" s="48">
        <v>0</v>
      </c>
      <c r="E32" s="49">
        <v>0</v>
      </c>
      <c r="F32" s="50">
        <v>0</v>
      </c>
      <c r="G32" s="51">
        <f>E32*F32</f>
        <v>0</v>
      </c>
      <c r="H32" s="49">
        <v>0</v>
      </c>
      <c r="I32" s="50">
        <v>0</v>
      </c>
      <c r="J32" s="50">
        <v>0</v>
      </c>
      <c r="K32" s="50">
        <v>0</v>
      </c>
      <c r="L32" s="50">
        <v>0</v>
      </c>
      <c r="M32" s="39">
        <f>SUM(H32:L32)*F32</f>
        <v>0</v>
      </c>
      <c r="N32" s="38">
        <f>G32-M32</f>
        <v>0</v>
      </c>
      <c r="O32" s="41">
        <f>N32*D32</f>
        <v>0</v>
      </c>
      <c r="P32" s="41">
        <f>O32/6</f>
        <v>0</v>
      </c>
      <c r="Q32" s="41">
        <f>O32-P32</f>
        <v>0</v>
      </c>
      <c r="R32" s="52">
        <v>0</v>
      </c>
      <c r="S32" s="39">
        <f>$N32*R32</f>
        <v>0</v>
      </c>
      <c r="T32" s="41">
        <f>Q32*R32</f>
        <v>0</v>
      </c>
      <c r="U32" s="53">
        <v>0.45</v>
      </c>
      <c r="V32" s="33">
        <f>$G32*U32</f>
        <v>0</v>
      </c>
      <c r="W32" s="34">
        <f>T32*U32</f>
        <v>0</v>
      </c>
      <c r="X32" s="42"/>
    </row>
    <row r="33" spans="1:29" s="35" customFormat="1" x14ac:dyDescent="0.25">
      <c r="B33" s="35" t="s">
        <v>31</v>
      </c>
      <c r="C33" s="47"/>
      <c r="D33" s="48">
        <v>0</v>
      </c>
      <c r="E33" s="49">
        <v>0</v>
      </c>
      <c r="F33" s="54">
        <f>+F32</f>
        <v>0</v>
      </c>
      <c r="G33" s="51">
        <f>E33*F33</f>
        <v>0</v>
      </c>
      <c r="H33" s="49">
        <v>0</v>
      </c>
      <c r="I33" s="50">
        <v>0</v>
      </c>
      <c r="J33" s="50">
        <v>0</v>
      </c>
      <c r="K33" s="50">
        <v>0</v>
      </c>
      <c r="L33" s="50">
        <v>0</v>
      </c>
      <c r="M33" s="39">
        <f>SUM(H33:L33)*F33</f>
        <v>0</v>
      </c>
      <c r="N33" s="38">
        <f>G33-M33</f>
        <v>0</v>
      </c>
      <c r="O33" s="41">
        <f>N33*D33</f>
        <v>0</v>
      </c>
      <c r="P33" s="41">
        <f>O33/6</f>
        <v>0</v>
      </c>
      <c r="Q33" s="41">
        <f>O33-P33</f>
        <v>0</v>
      </c>
      <c r="R33" s="52">
        <v>0</v>
      </c>
      <c r="S33" s="39">
        <f>$N33*R33</f>
        <v>0</v>
      </c>
      <c r="T33" s="41">
        <f>Q33*R33</f>
        <v>0</v>
      </c>
      <c r="U33" s="53">
        <v>0</v>
      </c>
      <c r="V33" s="33">
        <f>$G33*U33</f>
        <v>0</v>
      </c>
      <c r="W33" s="34">
        <f>T33*U33</f>
        <v>0</v>
      </c>
      <c r="X33" s="42"/>
    </row>
    <row r="34" spans="1:29" s="35" customFormat="1" x14ac:dyDescent="0.25">
      <c r="B34" s="35" t="s">
        <v>32</v>
      </c>
      <c r="C34" s="47"/>
      <c r="D34" s="48">
        <v>0</v>
      </c>
      <c r="E34" s="49">
        <v>0</v>
      </c>
      <c r="F34" s="54">
        <f>F32</f>
        <v>0</v>
      </c>
      <c r="G34" s="51">
        <f>E34*F34</f>
        <v>0</v>
      </c>
      <c r="H34" s="49">
        <v>0</v>
      </c>
      <c r="I34" s="50">
        <v>0</v>
      </c>
      <c r="J34" s="50">
        <v>0</v>
      </c>
      <c r="K34" s="50">
        <v>0</v>
      </c>
      <c r="L34" s="50">
        <v>0</v>
      </c>
      <c r="M34" s="39">
        <f>SUM(H34:L34)*F34</f>
        <v>0</v>
      </c>
      <c r="N34" s="38">
        <f>G34-M34</f>
        <v>0</v>
      </c>
      <c r="O34" s="41">
        <f>N34*D34</f>
        <v>0</v>
      </c>
      <c r="P34" s="41">
        <f>O34/6</f>
        <v>0</v>
      </c>
      <c r="Q34" s="41">
        <f>O34-P34</f>
        <v>0</v>
      </c>
      <c r="R34" s="52">
        <v>0</v>
      </c>
      <c r="S34" s="39">
        <f>$N34*R34</f>
        <v>0</v>
      </c>
      <c r="T34" s="41">
        <f>Q34*R34</f>
        <v>0</v>
      </c>
      <c r="U34" s="53">
        <v>0</v>
      </c>
      <c r="V34" s="33">
        <f>$G34*U34</f>
        <v>0</v>
      </c>
      <c r="W34" s="34">
        <f>T34*U34</f>
        <v>0</v>
      </c>
      <c r="X34" s="42"/>
    </row>
    <row r="35" spans="1:29" s="35" customFormat="1" x14ac:dyDescent="0.25">
      <c r="B35" s="35" t="s">
        <v>33</v>
      </c>
      <c r="C35" s="47"/>
      <c r="D35" s="48">
        <v>0</v>
      </c>
      <c r="E35" s="55">
        <f>SUM(E32:E34)</f>
        <v>0</v>
      </c>
      <c r="F35" s="54">
        <f>F32</f>
        <v>0</v>
      </c>
      <c r="G35" s="51"/>
      <c r="H35" s="55"/>
      <c r="I35" s="54"/>
      <c r="J35" s="54"/>
      <c r="K35" s="54"/>
      <c r="L35" s="54"/>
      <c r="M35" s="39">
        <v>0</v>
      </c>
      <c r="N35" s="38">
        <f>SUM(N32:N34)</f>
        <v>0</v>
      </c>
      <c r="O35" s="129" t="s">
        <v>34</v>
      </c>
      <c r="P35" s="129"/>
      <c r="Q35" s="130"/>
      <c r="R35" s="52">
        <v>0</v>
      </c>
      <c r="S35" s="39">
        <f>+(S32*R35)+(S34*R35)</f>
        <v>0</v>
      </c>
      <c r="T35" s="41">
        <f>-(+S35*D35)*(5/6)</f>
        <v>0</v>
      </c>
      <c r="U35" s="53">
        <v>0.1</v>
      </c>
      <c r="V35" s="33">
        <f>$G35*U32*U35</f>
        <v>0</v>
      </c>
      <c r="W35" s="34">
        <f>$D35*$N35*U32*U35*5/6</f>
        <v>0</v>
      </c>
      <c r="X35" s="42"/>
    </row>
    <row r="36" spans="1:29" s="35" customFormat="1" x14ac:dyDescent="0.25">
      <c r="B36" s="35" t="s">
        <v>41</v>
      </c>
      <c r="C36" s="47"/>
      <c r="D36" s="37"/>
      <c r="E36" s="55"/>
      <c r="F36" s="54"/>
      <c r="G36" s="57">
        <f>SUM(G32:G35)</f>
        <v>0</v>
      </c>
      <c r="H36" s="55"/>
      <c r="I36" s="54"/>
      <c r="J36" s="54"/>
      <c r="K36" s="54"/>
      <c r="L36" s="54"/>
      <c r="M36" s="57">
        <f>SUM(M32:M35)</f>
        <v>0</v>
      </c>
      <c r="N36" s="38"/>
      <c r="O36" s="58"/>
      <c r="P36" s="58"/>
      <c r="Q36" s="59"/>
      <c r="R36" s="66"/>
      <c r="S36" s="39"/>
      <c r="T36" s="60">
        <f>SUM(T32:T35)</f>
        <v>0</v>
      </c>
      <c r="U36" s="53"/>
      <c r="V36" s="33"/>
      <c r="W36" s="34"/>
      <c r="X36" s="42"/>
    </row>
    <row r="37" spans="1:29" s="35" customFormat="1" x14ac:dyDescent="0.25">
      <c r="D37" s="37"/>
      <c r="E37" s="38"/>
      <c r="F37" s="39"/>
      <c r="G37" s="51"/>
      <c r="H37" s="38"/>
      <c r="I37" s="40"/>
      <c r="J37" s="40"/>
      <c r="K37" s="39"/>
      <c r="L37" s="39"/>
      <c r="M37" s="61" t="e">
        <f>+M36/G36</f>
        <v>#DIV/0!</v>
      </c>
      <c r="N37" s="38"/>
      <c r="O37" s="41"/>
      <c r="P37" s="41"/>
      <c r="Q37" s="41"/>
      <c r="R37" s="42"/>
      <c r="S37" s="39"/>
      <c r="T37" s="41"/>
      <c r="U37" s="32"/>
      <c r="V37" s="33"/>
      <c r="W37" s="34"/>
      <c r="X37" s="42"/>
    </row>
    <row r="38" spans="1:29" s="35" customFormat="1" x14ac:dyDescent="0.25">
      <c r="D38" s="37"/>
      <c r="E38" s="38"/>
      <c r="F38" s="39"/>
      <c r="G38" s="51"/>
      <c r="H38" s="38"/>
      <c r="I38" s="40"/>
      <c r="J38" s="40"/>
      <c r="K38" s="39"/>
      <c r="L38" s="39"/>
      <c r="M38" s="61"/>
      <c r="N38" s="38"/>
      <c r="O38" s="41"/>
      <c r="P38" s="41"/>
      <c r="Q38" s="41"/>
      <c r="R38" s="42"/>
      <c r="S38" s="39"/>
      <c r="T38" s="41"/>
      <c r="U38" s="32"/>
      <c r="V38" s="33"/>
      <c r="W38" s="34"/>
      <c r="X38" s="42"/>
    </row>
    <row r="39" spans="1:29" s="46" customFormat="1" ht="15.75" thickBot="1" x14ac:dyDescent="0.3">
      <c r="A39" s="71"/>
      <c r="B39" s="71" t="s">
        <v>42</v>
      </c>
      <c r="C39" s="71"/>
      <c r="D39" s="72"/>
      <c r="E39" s="73"/>
      <c r="F39" s="74">
        <f>+F32+F25+F18+F11</f>
        <v>37</v>
      </c>
      <c r="G39" s="75">
        <f>+G36+G29+G22+G15</f>
        <v>11100</v>
      </c>
      <c r="H39" s="73"/>
      <c r="I39" s="74"/>
      <c r="J39" s="74"/>
      <c r="K39" s="74"/>
      <c r="L39" s="74"/>
      <c r="M39" s="75">
        <f>+M36+M29+M22+M15</f>
        <v>0</v>
      </c>
      <c r="N39" s="76">
        <f>+N14+N21+N28+N35</f>
        <v>11100</v>
      </c>
      <c r="O39" s="77">
        <f>SUM(O8:O37)</f>
        <v>195915</v>
      </c>
      <c r="P39" s="77"/>
      <c r="Q39" s="77">
        <f>SUM(Q8:Q37)</f>
        <v>163262.5</v>
      </c>
      <c r="R39" s="78"/>
      <c r="S39" s="74">
        <f>SUM(S8:S37)-S35-S28-S21-S14</f>
        <v>6604.5000000000009</v>
      </c>
      <c r="T39" s="77">
        <f>+T36+T29+T22+T15</f>
        <v>93956.875</v>
      </c>
      <c r="U39" s="79"/>
      <c r="V39" s="80">
        <f>SUM(V8:V37)</f>
        <v>0</v>
      </c>
      <c r="W39" s="81">
        <f>SUM(W8:W37)</f>
        <v>0</v>
      </c>
      <c r="X39" s="82"/>
    </row>
    <row r="40" spans="1:29" s="46" customFormat="1" ht="15.75" thickTop="1" x14ac:dyDescent="0.25">
      <c r="A40" s="83"/>
      <c r="B40" s="83"/>
      <c r="C40" s="83"/>
      <c r="D40" s="84"/>
      <c r="E40" s="85"/>
      <c r="F40" s="85"/>
      <c r="G40" s="86"/>
      <c r="H40" s="85"/>
      <c r="I40" s="85" t="s">
        <v>43</v>
      </c>
      <c r="J40" s="85"/>
      <c r="K40" s="85"/>
      <c r="L40" s="85"/>
      <c r="M40" s="87">
        <f>+M39/G39</f>
        <v>0</v>
      </c>
      <c r="N40" s="85"/>
      <c r="O40" s="84"/>
      <c r="P40" s="84"/>
      <c r="Q40" s="84"/>
      <c r="R40" s="88" t="s">
        <v>44</v>
      </c>
      <c r="S40" s="85"/>
      <c r="T40" s="87">
        <f>+T39/Q39</f>
        <v>0.57549575070821535</v>
      </c>
      <c r="U40" s="89"/>
      <c r="V40" s="90"/>
      <c r="W40" s="91"/>
      <c r="X40" s="83"/>
    </row>
    <row r="41" spans="1:29" s="46" customFormat="1" x14ac:dyDescent="0.25">
      <c r="A41" s="83"/>
      <c r="B41" s="83"/>
      <c r="C41" s="83"/>
      <c r="D41" s="84"/>
      <c r="E41" s="85"/>
      <c r="F41" s="85"/>
      <c r="G41" s="86"/>
      <c r="H41" s="85"/>
      <c r="I41" s="85" t="s">
        <v>45</v>
      </c>
      <c r="J41" s="85"/>
      <c r="K41" s="85"/>
      <c r="L41" s="85"/>
      <c r="M41" s="87">
        <f>+S39/G39</f>
        <v>0.59500000000000008</v>
      </c>
      <c r="N41" s="85"/>
      <c r="O41" s="84"/>
      <c r="P41" s="84"/>
      <c r="Q41" s="84"/>
      <c r="R41" s="88" t="s">
        <v>46</v>
      </c>
      <c r="S41" s="85"/>
      <c r="T41" s="92">
        <f>+(T39/S39)*1.2</f>
        <v>17.071428571428569</v>
      </c>
      <c r="U41" s="89"/>
      <c r="V41" s="90"/>
      <c r="W41" s="91"/>
      <c r="X41" s="83"/>
    </row>
    <row r="42" spans="1:29" s="93" customFormat="1" x14ac:dyDescent="0.25"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</row>
    <row r="43" spans="1:29" ht="37.5" thickBot="1" x14ac:dyDescent="0.3">
      <c r="A43" s="18"/>
      <c r="B43" s="19"/>
      <c r="C43" s="19"/>
      <c r="D43" s="20" t="s">
        <v>47</v>
      </c>
      <c r="E43" s="20" t="s">
        <v>48</v>
      </c>
      <c r="F43" s="21" t="s">
        <v>49</v>
      </c>
      <c r="G43" s="22" t="s">
        <v>50</v>
      </c>
      <c r="H43" s="95" t="s">
        <v>51</v>
      </c>
      <c r="I43" s="96" t="s">
        <v>52</v>
      </c>
      <c r="J43" s="22" t="s">
        <v>53</v>
      </c>
      <c r="K43" s="95" t="s">
        <v>54</v>
      </c>
      <c r="L43" s="96" t="s">
        <v>55</v>
      </c>
      <c r="M43" s="96" t="s">
        <v>56</v>
      </c>
      <c r="N43" s="96" t="s">
        <v>57</v>
      </c>
      <c r="O43" s="96" t="s">
        <v>58</v>
      </c>
      <c r="P43" s="96" t="s">
        <v>59</v>
      </c>
      <c r="Q43" s="22" t="s">
        <v>60</v>
      </c>
      <c r="R43" s="95" t="s">
        <v>61</v>
      </c>
      <c r="S43" s="22" t="s">
        <v>62</v>
      </c>
      <c r="T43" s="97" t="s">
        <v>63</v>
      </c>
      <c r="U43" s="95"/>
      <c r="AB43" s="21"/>
      <c r="AC43" s="21"/>
    </row>
    <row r="44" spans="1:29" x14ac:dyDescent="0.25">
      <c r="B44" s="46"/>
      <c r="C44" s="35"/>
      <c r="D44" s="38"/>
      <c r="E44" s="38"/>
      <c r="F44" s="35"/>
      <c r="G44" s="39"/>
      <c r="H44" s="37"/>
      <c r="I44" s="98"/>
      <c r="J44" s="98"/>
      <c r="K44" s="42"/>
      <c r="L44" s="40"/>
      <c r="M44" s="98"/>
      <c r="N44" s="98"/>
      <c r="O44" s="98"/>
      <c r="P44" s="98"/>
      <c r="Q44" s="98"/>
      <c r="R44" s="42"/>
      <c r="S44" s="98"/>
      <c r="T44" s="98"/>
      <c r="U44" s="42"/>
      <c r="AB44" s="93"/>
      <c r="AC44" s="93"/>
    </row>
    <row r="45" spans="1:29" x14ac:dyDescent="0.25">
      <c r="B45" s="35"/>
      <c r="C45" s="35"/>
      <c r="D45" s="99">
        <f>S39</f>
        <v>6604.5000000000009</v>
      </c>
      <c r="E45" s="100">
        <v>2</v>
      </c>
      <c r="F45" s="101">
        <v>1</v>
      </c>
      <c r="G45" s="102">
        <f>IFERROR(D45/E45*F45,0)</f>
        <v>3302.2500000000005</v>
      </c>
      <c r="H45" s="103">
        <v>1.5</v>
      </c>
      <c r="I45" s="104">
        <f>H45*5/6</f>
        <v>1.25</v>
      </c>
      <c r="J45" s="104">
        <f>G45*I45</f>
        <v>4127.8125000000009</v>
      </c>
      <c r="K45" s="105">
        <v>0.2</v>
      </c>
      <c r="L45" s="102">
        <f>G45*K45</f>
        <v>660.45000000000016</v>
      </c>
      <c r="M45" s="104">
        <v>1</v>
      </c>
      <c r="N45" s="104">
        <f>M45*5/6</f>
        <v>0.83333333333333337</v>
      </c>
      <c r="O45" s="104">
        <v>0.5</v>
      </c>
      <c r="P45" s="104">
        <f>N45-O45</f>
        <v>0.33333333333333337</v>
      </c>
      <c r="Q45" s="104">
        <f>L45*P45</f>
        <v>220.15000000000009</v>
      </c>
      <c r="R45" s="105">
        <v>1</v>
      </c>
      <c r="S45" s="104">
        <f>T39*R45</f>
        <v>93956.875</v>
      </c>
      <c r="T45" s="106">
        <f>J45+Q45+S45</f>
        <v>98304.837499999994</v>
      </c>
      <c r="U45" s="42"/>
      <c r="AB45" s="93"/>
      <c r="AC45" s="93"/>
    </row>
    <row r="46" spans="1:29" ht="15.75" thickBot="1" x14ac:dyDescent="0.3">
      <c r="B46" s="35"/>
      <c r="C46" s="35"/>
      <c r="D46" s="94"/>
      <c r="E46" s="94"/>
      <c r="F46" s="35"/>
      <c r="G46" s="35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AB46" s="93"/>
      <c r="AC46" s="93"/>
    </row>
    <row r="47" spans="1:29" ht="25.5" thickBot="1" x14ac:dyDescent="0.3">
      <c r="A47" s="18"/>
      <c r="B47" s="19"/>
      <c r="C47" s="19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20" t="s">
        <v>64</v>
      </c>
      <c r="Q47" s="96" t="s">
        <v>65</v>
      </c>
      <c r="R47" s="96" t="s">
        <v>66</v>
      </c>
      <c r="S47" s="96" t="s">
        <v>67</v>
      </c>
      <c r="T47" s="97" t="s">
        <v>68</v>
      </c>
      <c r="U47" s="107" t="s">
        <v>69</v>
      </c>
      <c r="AB47" s="21"/>
      <c r="AC47" s="21"/>
    </row>
    <row r="48" spans="1:29" x14ac:dyDescent="0.25">
      <c r="A48" s="108"/>
      <c r="B48" s="109"/>
      <c r="C48" s="109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1"/>
      <c r="Q48" s="112"/>
      <c r="R48" s="110"/>
      <c r="S48" s="112"/>
      <c r="T48" s="112"/>
      <c r="U48" s="113"/>
      <c r="AB48" s="114"/>
      <c r="AC48" s="114"/>
    </row>
    <row r="49" spans="2:29" ht="15.75" thickBot="1" x14ac:dyDescent="0.3">
      <c r="B49" s="35"/>
      <c r="C49" s="35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115">
        <v>1.9E-2</v>
      </c>
      <c r="Q49" s="104">
        <f>T39*P49</f>
        <v>1785.180625</v>
      </c>
      <c r="R49" s="116">
        <v>1.2999999999999999E-2</v>
      </c>
      <c r="S49" s="104">
        <f>T39*R49</f>
        <v>1221.4393749999999</v>
      </c>
      <c r="T49" s="104">
        <f>Q49+S49</f>
        <v>3006.62</v>
      </c>
      <c r="U49" s="117">
        <f>T45-T49</f>
        <v>95298.217499999999</v>
      </c>
      <c r="AB49" s="93"/>
      <c r="AC49" s="93"/>
    </row>
    <row r="50" spans="2:29" ht="15.75" thickBot="1" x14ac:dyDescent="0.3">
      <c r="B50" s="35"/>
      <c r="C50" s="35"/>
      <c r="D50" s="94"/>
      <c r="E50" s="94"/>
      <c r="F50" s="35"/>
      <c r="G50" s="35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3"/>
      <c r="Y50" s="93"/>
    </row>
    <row r="51" spans="2:29" x14ac:dyDescent="0.25">
      <c r="B51" s="35"/>
      <c r="C51" s="35"/>
      <c r="D51" s="94"/>
      <c r="E51" s="94"/>
      <c r="F51" s="35"/>
      <c r="G51" s="35"/>
      <c r="H51" s="94"/>
      <c r="I51" s="94"/>
      <c r="J51" s="94"/>
      <c r="K51" s="94"/>
      <c r="L51" s="94"/>
      <c r="M51" s="94"/>
      <c r="N51" s="94"/>
      <c r="O51" s="94"/>
      <c r="P51" s="118" t="s">
        <v>70</v>
      </c>
      <c r="Q51" s="119"/>
      <c r="R51" s="120"/>
      <c r="S51" s="94"/>
      <c r="T51" s="94"/>
      <c r="U51" s="94"/>
      <c r="V51" s="94"/>
      <c r="W51" s="94"/>
      <c r="X51" s="93"/>
      <c r="Y51" s="93"/>
    </row>
    <row r="52" spans="2:29" x14ac:dyDescent="0.25">
      <c r="P52" s="121" t="s">
        <v>71</v>
      </c>
      <c r="Q52" s="93"/>
      <c r="R52" s="122">
        <f>+T45</f>
        <v>98304.837499999994</v>
      </c>
    </row>
    <row r="53" spans="2:29" x14ac:dyDescent="0.25">
      <c r="P53" s="121" t="s">
        <v>72</v>
      </c>
      <c r="Q53" s="93"/>
      <c r="R53" s="122">
        <f>-T49</f>
        <v>-3006.62</v>
      </c>
    </row>
    <row r="54" spans="2:29" x14ac:dyDescent="0.25">
      <c r="P54" s="123" t="s">
        <v>73</v>
      </c>
      <c r="Q54" s="93"/>
      <c r="R54" s="122">
        <f>-((R52+R53)/6)</f>
        <v>-15883.036249999999</v>
      </c>
    </row>
    <row r="55" spans="2:29" x14ac:dyDescent="0.25">
      <c r="P55" s="123" t="s">
        <v>74</v>
      </c>
      <c r="Q55" s="93"/>
      <c r="R55" s="122">
        <f>+R52+R53+R54</f>
        <v>79415.181249999994</v>
      </c>
    </row>
    <row r="56" spans="2:29" x14ac:dyDescent="0.25">
      <c r="P56" s="123" t="s">
        <v>75</v>
      </c>
      <c r="Q56" s="93"/>
      <c r="R56" s="124">
        <v>0</v>
      </c>
    </row>
    <row r="57" spans="2:29" ht="15.75" thickBot="1" x14ac:dyDescent="0.3">
      <c r="P57" s="125" t="s">
        <v>76</v>
      </c>
      <c r="Q57" s="126"/>
      <c r="R57" s="127">
        <f>+R55*R56</f>
        <v>0</v>
      </c>
    </row>
  </sheetData>
  <mergeCells count="4">
    <mergeCell ref="O14:Q14"/>
    <mergeCell ref="O21:Q21"/>
    <mergeCell ref="O28:Q28"/>
    <mergeCell ref="O35:Q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zoomScale="90" zoomScaleNormal="90" workbookViewId="0">
      <selection activeCell="H13" sqref="H13"/>
    </sheetView>
  </sheetViews>
  <sheetFormatPr defaultRowHeight="15" x14ac:dyDescent="0.25"/>
  <cols>
    <col min="1" max="1" width="5.28515625" style="7" customWidth="1"/>
    <col min="2" max="3" width="23.28515625" style="7" customWidth="1"/>
    <col min="4" max="14" width="11.7109375" style="7" customWidth="1"/>
    <col min="15" max="15" width="15.140625" style="7" customWidth="1"/>
    <col min="16" max="16" width="15.85546875" style="7" customWidth="1"/>
    <col min="17" max="17" width="13.42578125" style="7" bestFit="1" customWidth="1"/>
    <col min="18" max="18" width="12.85546875" style="7" customWidth="1"/>
    <col min="19" max="19" width="11.7109375" style="7" customWidth="1"/>
    <col min="20" max="20" width="13.28515625" style="7" bestFit="1" customWidth="1"/>
    <col min="21" max="21" width="12.42578125" style="7" customWidth="1"/>
    <col min="22" max="23" width="11.7109375" style="7" customWidth="1"/>
    <col min="24" max="24" width="9.140625" style="7"/>
    <col min="25" max="25" width="12.5703125" style="7" customWidth="1"/>
    <col min="26" max="27" width="10.5703125" style="7" bestFit="1" customWidth="1"/>
    <col min="28" max="16384" width="9.140625" style="7"/>
  </cols>
  <sheetData>
    <row r="1" spans="1:25" x14ac:dyDescent="0.25">
      <c r="A1" s="1"/>
      <c r="B1" s="2" t="s">
        <v>0</v>
      </c>
      <c r="C1" s="2"/>
      <c r="D1" s="3" t="str">
        <f>+'[1]Cover Sheet'!C3</f>
        <v>One Day, Maybe - dreamthinkspeak</v>
      </c>
      <c r="E1" s="4"/>
      <c r="F1" s="5"/>
      <c r="G1" s="6" t="s">
        <v>1</v>
      </c>
      <c r="H1" s="6"/>
    </row>
    <row r="2" spans="1:25" x14ac:dyDescent="0.25">
      <c r="A2" s="1"/>
      <c r="B2" s="1"/>
      <c r="C2" s="1"/>
      <c r="D2" s="8"/>
      <c r="E2" s="8"/>
      <c r="F2" s="9"/>
      <c r="G2" s="9"/>
      <c r="H2" s="9"/>
      <c r="I2" s="9"/>
      <c r="J2" s="9"/>
      <c r="K2" s="9"/>
      <c r="L2" s="9"/>
    </row>
    <row r="3" spans="1:25" x14ac:dyDescent="0.25">
      <c r="A3" s="1"/>
      <c r="B3" s="2" t="s">
        <v>2</v>
      </c>
      <c r="C3" s="2"/>
      <c r="D3" s="10" t="str">
        <f>+'[1]Cover Sheet'!C5</f>
        <v>C080</v>
      </c>
      <c r="E3" s="9"/>
      <c r="F3" s="9"/>
      <c r="G3" s="9"/>
      <c r="H3" s="9"/>
      <c r="I3" s="9"/>
      <c r="J3" s="9"/>
      <c r="K3" s="9"/>
      <c r="L3" s="9"/>
    </row>
    <row r="4" spans="1:25" x14ac:dyDescent="0.25">
      <c r="A4" s="1"/>
      <c r="B4" s="2"/>
      <c r="C4" s="2"/>
      <c r="D4" s="11"/>
      <c r="E4" s="9"/>
      <c r="F4" s="9"/>
      <c r="G4" s="9"/>
      <c r="H4" s="9"/>
      <c r="I4" s="9"/>
      <c r="J4" s="9"/>
      <c r="K4" s="9"/>
      <c r="L4" s="9"/>
    </row>
    <row r="5" spans="1:25" x14ac:dyDescent="0.25">
      <c r="A5" s="1"/>
      <c r="B5" s="2" t="s">
        <v>3</v>
      </c>
      <c r="C5" s="2"/>
      <c r="D5" s="12" t="s">
        <v>4</v>
      </c>
      <c r="E5" s="13"/>
      <c r="F5" s="14"/>
      <c r="G5" s="15"/>
      <c r="H5" s="15"/>
      <c r="I5" s="15"/>
      <c r="J5" s="15"/>
      <c r="K5" s="15"/>
      <c r="L5" s="15"/>
    </row>
    <row r="6" spans="1:25" x14ac:dyDescent="0.25">
      <c r="A6" s="1"/>
      <c r="B6" s="1"/>
      <c r="C6" s="1"/>
      <c r="D6" s="16"/>
      <c r="E6" s="17"/>
      <c r="F6" s="17"/>
      <c r="G6" s="17"/>
      <c r="H6" s="17"/>
      <c r="I6" s="17"/>
      <c r="J6" s="17"/>
      <c r="K6" s="17"/>
      <c r="L6" s="17"/>
    </row>
    <row r="7" spans="1:25" ht="25.5" thickBot="1" x14ac:dyDescent="0.3">
      <c r="A7" s="18"/>
      <c r="B7" s="19" t="s">
        <v>5</v>
      </c>
      <c r="C7" s="19" t="s">
        <v>6</v>
      </c>
      <c r="D7" s="20" t="s">
        <v>7</v>
      </c>
      <c r="E7" s="20" t="s">
        <v>8</v>
      </c>
      <c r="F7" s="21" t="s">
        <v>9</v>
      </c>
      <c r="G7" s="22" t="s">
        <v>10</v>
      </c>
      <c r="H7" s="20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2" t="s">
        <v>16</v>
      </c>
      <c r="N7" s="20" t="s">
        <v>17</v>
      </c>
      <c r="O7" s="21" t="s">
        <v>18</v>
      </c>
      <c r="P7" s="21" t="s">
        <v>19</v>
      </c>
      <c r="Q7" s="22" t="s">
        <v>20</v>
      </c>
      <c r="R7" s="20" t="s">
        <v>21</v>
      </c>
      <c r="S7" s="21" t="s">
        <v>22</v>
      </c>
      <c r="T7" s="22" t="s">
        <v>23</v>
      </c>
      <c r="U7" s="23" t="s">
        <v>24</v>
      </c>
      <c r="V7" s="24" t="s">
        <v>25</v>
      </c>
      <c r="W7" s="25" t="s">
        <v>26</v>
      </c>
      <c r="X7" s="20"/>
      <c r="Y7" s="21"/>
    </row>
    <row r="8" spans="1:25" x14ac:dyDescent="0.25">
      <c r="D8" s="26"/>
      <c r="E8" s="27"/>
      <c r="F8" s="28"/>
      <c r="G8" s="28"/>
      <c r="H8" s="27"/>
      <c r="I8" s="29"/>
      <c r="J8" s="29"/>
      <c r="K8" s="28"/>
      <c r="L8" s="28"/>
      <c r="M8" s="28"/>
      <c r="N8" s="27"/>
      <c r="O8" s="30"/>
      <c r="P8" s="30"/>
      <c r="Q8" s="30"/>
      <c r="R8" s="31"/>
      <c r="S8" s="28"/>
      <c r="T8" s="30"/>
      <c r="U8" s="32"/>
      <c r="V8" s="33"/>
      <c r="W8" s="34"/>
      <c r="X8" s="31"/>
    </row>
    <row r="9" spans="1:25" s="35" customFormat="1" x14ac:dyDescent="0.25">
      <c r="B9" s="36" t="s">
        <v>27</v>
      </c>
      <c r="D9" s="37"/>
      <c r="E9" s="38"/>
      <c r="F9" s="39"/>
      <c r="G9" s="39"/>
      <c r="H9" s="38"/>
      <c r="I9" s="40"/>
      <c r="J9" s="40"/>
      <c r="K9" s="39"/>
      <c r="L9" s="39"/>
      <c r="M9" s="39"/>
      <c r="N9" s="38"/>
      <c r="O9" s="41"/>
      <c r="P9" s="41"/>
      <c r="Q9" s="41"/>
      <c r="R9" s="42"/>
      <c r="S9" s="39"/>
      <c r="T9" s="41"/>
      <c r="U9" s="43" t="s">
        <v>28</v>
      </c>
      <c r="V9" s="44"/>
      <c r="W9" s="45"/>
      <c r="X9" s="42"/>
    </row>
    <row r="10" spans="1:25" s="35" customFormat="1" x14ac:dyDescent="0.25">
      <c r="B10" s="46" t="s">
        <v>29</v>
      </c>
      <c r="D10" s="37"/>
      <c r="E10" s="38"/>
      <c r="F10" s="39"/>
      <c r="G10" s="39"/>
      <c r="H10" s="38"/>
      <c r="I10" s="40"/>
      <c r="J10" s="40"/>
      <c r="K10" s="39"/>
      <c r="L10" s="39"/>
      <c r="M10" s="39"/>
      <c r="N10" s="38"/>
      <c r="O10" s="41"/>
      <c r="P10" s="41"/>
      <c r="Q10" s="41"/>
      <c r="R10" s="42"/>
      <c r="S10" s="39"/>
      <c r="T10" s="41"/>
      <c r="U10" s="32"/>
      <c r="V10" s="33"/>
      <c r="W10" s="34"/>
      <c r="X10" s="42"/>
    </row>
    <row r="11" spans="1:25" s="35" customFormat="1" x14ac:dyDescent="0.25">
      <c r="B11" s="35" t="s">
        <v>30</v>
      </c>
      <c r="C11" s="47"/>
      <c r="D11" s="48">
        <v>0</v>
      </c>
      <c r="E11" s="49">
        <v>0</v>
      </c>
      <c r="F11" s="50">
        <v>0</v>
      </c>
      <c r="G11" s="51">
        <f>E11*F11</f>
        <v>0</v>
      </c>
      <c r="H11" s="49">
        <v>0</v>
      </c>
      <c r="I11" s="50">
        <v>0</v>
      </c>
      <c r="J11" s="50">
        <v>0</v>
      </c>
      <c r="K11" s="50">
        <v>0</v>
      </c>
      <c r="L11" s="50">
        <v>0</v>
      </c>
      <c r="M11" s="39">
        <f>SUM(H11:L11)*F11</f>
        <v>0</v>
      </c>
      <c r="N11" s="38">
        <f>G11-M11</f>
        <v>0</v>
      </c>
      <c r="O11" s="41">
        <f>N11*D11</f>
        <v>0</v>
      </c>
      <c r="P11" s="41">
        <f>O11/6</f>
        <v>0</v>
      </c>
      <c r="Q11" s="41">
        <f>O11-P11</f>
        <v>0</v>
      </c>
      <c r="R11" s="52">
        <v>0</v>
      </c>
      <c r="S11" s="39">
        <f>$N11*R11</f>
        <v>0</v>
      </c>
      <c r="T11" s="41">
        <f>Q11*R11</f>
        <v>0</v>
      </c>
      <c r="U11" s="53">
        <v>0.45</v>
      </c>
      <c r="V11" s="33">
        <f>$G11*U11</f>
        <v>0</v>
      </c>
      <c r="W11" s="34">
        <f>T11*U11</f>
        <v>0</v>
      </c>
      <c r="X11" s="42"/>
    </row>
    <row r="12" spans="1:25" s="35" customFormat="1" x14ac:dyDescent="0.25">
      <c r="B12" s="35" t="s">
        <v>31</v>
      </c>
      <c r="C12" s="47"/>
      <c r="D12" s="48">
        <v>0</v>
      </c>
      <c r="E12" s="49">
        <v>0</v>
      </c>
      <c r="F12" s="54">
        <f>+F11</f>
        <v>0</v>
      </c>
      <c r="G12" s="51">
        <f>E12*F12</f>
        <v>0</v>
      </c>
      <c r="H12" s="49">
        <v>0</v>
      </c>
      <c r="I12" s="50">
        <v>0</v>
      </c>
      <c r="J12" s="50">
        <v>0</v>
      </c>
      <c r="K12" s="50">
        <v>0</v>
      </c>
      <c r="L12" s="50">
        <v>0</v>
      </c>
      <c r="M12" s="39">
        <f>SUM(H12:L12)*F12</f>
        <v>0</v>
      </c>
      <c r="N12" s="38">
        <f>G12-M12</f>
        <v>0</v>
      </c>
      <c r="O12" s="41">
        <f>N12*D12</f>
        <v>0</v>
      </c>
      <c r="P12" s="41">
        <f>O12/6</f>
        <v>0</v>
      </c>
      <c r="Q12" s="41">
        <f>O12-P12</f>
        <v>0</v>
      </c>
      <c r="R12" s="52">
        <v>0</v>
      </c>
      <c r="S12" s="39">
        <f>$N12*R12</f>
        <v>0</v>
      </c>
      <c r="T12" s="41">
        <f>Q12*R12</f>
        <v>0</v>
      </c>
      <c r="U12" s="53">
        <v>0</v>
      </c>
      <c r="V12" s="33">
        <f>$G12*U12</f>
        <v>0</v>
      </c>
      <c r="W12" s="34">
        <f>T12*U12</f>
        <v>0</v>
      </c>
      <c r="X12" s="42"/>
    </row>
    <row r="13" spans="1:25" s="35" customFormat="1" x14ac:dyDescent="0.25">
      <c r="B13" s="35" t="s">
        <v>32</v>
      </c>
      <c r="C13" s="47"/>
      <c r="D13" s="48">
        <v>0</v>
      </c>
      <c r="E13" s="49">
        <v>0</v>
      </c>
      <c r="F13" s="54">
        <f>+F11</f>
        <v>0</v>
      </c>
      <c r="G13" s="51">
        <f>E13*F13</f>
        <v>0</v>
      </c>
      <c r="H13" s="49">
        <v>0</v>
      </c>
      <c r="I13" s="50">
        <v>0</v>
      </c>
      <c r="J13" s="50">
        <v>0</v>
      </c>
      <c r="K13" s="50">
        <v>0</v>
      </c>
      <c r="L13" s="50">
        <v>0</v>
      </c>
      <c r="M13" s="39">
        <f>SUM(H13:L13)*F13</f>
        <v>0</v>
      </c>
      <c r="N13" s="38">
        <f>G13-M13</f>
        <v>0</v>
      </c>
      <c r="O13" s="41">
        <f>N13*D13</f>
        <v>0</v>
      </c>
      <c r="P13" s="41">
        <f>O13/6</f>
        <v>0</v>
      </c>
      <c r="Q13" s="41">
        <f>O13-P13</f>
        <v>0</v>
      </c>
      <c r="R13" s="52">
        <v>0</v>
      </c>
      <c r="S13" s="39">
        <f>$N13*R13</f>
        <v>0</v>
      </c>
      <c r="T13" s="41">
        <f>Q13*R13</f>
        <v>0</v>
      </c>
      <c r="U13" s="53">
        <v>0</v>
      </c>
      <c r="V13" s="33">
        <f>$G13*U13</f>
        <v>0</v>
      </c>
      <c r="W13" s="34">
        <f>T13*U13</f>
        <v>0</v>
      </c>
      <c r="X13" s="42"/>
    </row>
    <row r="14" spans="1:25" s="35" customFormat="1" x14ac:dyDescent="0.25">
      <c r="B14" s="35" t="s">
        <v>33</v>
      </c>
      <c r="C14" s="47"/>
      <c r="D14" s="48">
        <v>0</v>
      </c>
      <c r="E14" s="55">
        <f>SUM(E11:E13)</f>
        <v>0</v>
      </c>
      <c r="F14" s="54">
        <f>+F11</f>
        <v>0</v>
      </c>
      <c r="G14" s="51"/>
      <c r="H14" s="55"/>
      <c r="I14" s="54"/>
      <c r="J14" s="54"/>
      <c r="K14" s="54"/>
      <c r="L14" s="54"/>
      <c r="M14" s="39"/>
      <c r="N14" s="38">
        <f>SUM(N11:N13)</f>
        <v>0</v>
      </c>
      <c r="O14" s="129" t="s">
        <v>34</v>
      </c>
      <c r="P14" s="129"/>
      <c r="Q14" s="130"/>
      <c r="R14" s="52">
        <v>0</v>
      </c>
      <c r="S14" s="39">
        <f>+(S11*R14)+(S12*R14)+(S13*R14)</f>
        <v>0</v>
      </c>
      <c r="T14" s="41">
        <f>-(+S14*D14)*(5/6)</f>
        <v>0</v>
      </c>
      <c r="U14" s="53">
        <v>0.1</v>
      </c>
      <c r="V14" s="33">
        <f>$G14*U11*U14</f>
        <v>0</v>
      </c>
      <c r="W14" s="34">
        <f>$D14*$N14*U11*U14*5/6</f>
        <v>0</v>
      </c>
      <c r="X14" s="42"/>
    </row>
    <row r="15" spans="1:25" s="35" customFormat="1" x14ac:dyDescent="0.25">
      <c r="B15" s="35" t="s">
        <v>35</v>
      </c>
      <c r="C15" s="47"/>
      <c r="D15" s="56"/>
      <c r="E15" s="55"/>
      <c r="F15" s="54"/>
      <c r="G15" s="57">
        <f>SUM(G11:G14)</f>
        <v>0</v>
      </c>
      <c r="H15" s="55"/>
      <c r="I15" s="54"/>
      <c r="J15" s="54"/>
      <c r="K15" s="54"/>
      <c r="L15" s="54"/>
      <c r="M15" s="57">
        <f>SUM(M11:M14)</f>
        <v>0</v>
      </c>
      <c r="N15" s="38"/>
      <c r="O15" s="58"/>
      <c r="P15" s="58"/>
      <c r="Q15" s="59"/>
      <c r="R15" s="42"/>
      <c r="S15" s="39"/>
      <c r="T15" s="60">
        <f>SUM(T11:T14)</f>
        <v>0</v>
      </c>
      <c r="U15" s="53"/>
      <c r="V15" s="33"/>
      <c r="W15" s="34"/>
      <c r="X15" s="42"/>
    </row>
    <row r="16" spans="1:25" s="35" customFormat="1" x14ac:dyDescent="0.25">
      <c r="C16" s="47"/>
      <c r="D16" s="56"/>
      <c r="E16" s="55"/>
      <c r="F16" s="54"/>
      <c r="G16" s="51"/>
      <c r="H16" s="55"/>
      <c r="I16" s="54"/>
      <c r="J16" s="54"/>
      <c r="K16" s="54"/>
      <c r="L16" s="54"/>
      <c r="M16" s="61" t="e">
        <f>+M15/G15</f>
        <v>#DIV/0!</v>
      </c>
      <c r="N16" s="38"/>
      <c r="O16" s="58"/>
      <c r="P16" s="58"/>
      <c r="Q16" s="59"/>
      <c r="R16" s="42"/>
      <c r="S16" s="62"/>
      <c r="T16" s="41"/>
      <c r="U16" s="53"/>
      <c r="V16" s="33"/>
      <c r="W16" s="34"/>
      <c r="X16" s="42"/>
    </row>
    <row r="17" spans="2:24" s="35" customFormat="1" x14ac:dyDescent="0.25">
      <c r="B17" s="46" t="s">
        <v>36</v>
      </c>
      <c r="C17" s="47"/>
      <c r="D17" s="37"/>
      <c r="E17" s="38"/>
      <c r="F17" s="39"/>
      <c r="G17" s="39"/>
      <c r="H17" s="38"/>
      <c r="I17" s="40"/>
      <c r="J17" s="40"/>
      <c r="K17" s="39"/>
      <c r="L17" s="39"/>
      <c r="M17" s="39"/>
      <c r="N17" s="38"/>
      <c r="O17" s="41"/>
      <c r="P17" s="41"/>
      <c r="Q17" s="41"/>
      <c r="R17" s="42"/>
      <c r="S17" s="39"/>
      <c r="T17" s="41"/>
      <c r="U17" s="53"/>
      <c r="V17" s="33"/>
      <c r="W17" s="34"/>
      <c r="X17" s="42"/>
    </row>
    <row r="18" spans="2:24" s="35" customFormat="1" x14ac:dyDescent="0.25">
      <c r="B18" s="35" t="s">
        <v>30</v>
      </c>
      <c r="C18" s="47"/>
      <c r="D18" s="48">
        <v>18.5</v>
      </c>
      <c r="E18" s="49">
        <v>216</v>
      </c>
      <c r="F18" s="50">
        <v>10</v>
      </c>
      <c r="G18" s="51">
        <f>E18*F18</f>
        <v>2160</v>
      </c>
      <c r="H18" s="49">
        <v>0</v>
      </c>
      <c r="I18" s="50">
        <v>0</v>
      </c>
      <c r="J18" s="50">
        <v>0</v>
      </c>
      <c r="K18" s="50">
        <v>0</v>
      </c>
      <c r="L18" s="50">
        <v>0</v>
      </c>
      <c r="M18" s="39">
        <f>SUM(H18:L18)*F18</f>
        <v>0</v>
      </c>
      <c r="N18" s="38">
        <f>G18-M18</f>
        <v>2160</v>
      </c>
      <c r="O18" s="41">
        <f>N18*D18</f>
        <v>39960</v>
      </c>
      <c r="P18" s="41">
        <f>O18/6</f>
        <v>6660</v>
      </c>
      <c r="Q18" s="41">
        <f>O18-P18</f>
        <v>33300</v>
      </c>
      <c r="R18" s="52">
        <v>0.55000000000000004</v>
      </c>
      <c r="S18" s="39">
        <f>$N18*R18</f>
        <v>1188</v>
      </c>
      <c r="T18" s="41">
        <f>Q18*R18</f>
        <v>18315</v>
      </c>
      <c r="U18" s="53"/>
      <c r="V18" s="33"/>
      <c r="W18" s="34"/>
      <c r="X18" s="42"/>
    </row>
    <row r="19" spans="2:24" s="35" customFormat="1" x14ac:dyDescent="0.25">
      <c r="B19" s="35" t="s">
        <v>31</v>
      </c>
      <c r="C19" s="47"/>
      <c r="D19" s="48">
        <v>10</v>
      </c>
      <c r="E19" s="49">
        <v>24</v>
      </c>
      <c r="F19" s="54">
        <f>+F18</f>
        <v>10</v>
      </c>
      <c r="G19" s="51">
        <f>E19*F19</f>
        <v>240</v>
      </c>
      <c r="H19" s="49">
        <v>0</v>
      </c>
      <c r="I19" s="50">
        <v>0</v>
      </c>
      <c r="J19" s="50">
        <v>0</v>
      </c>
      <c r="K19" s="50">
        <v>0</v>
      </c>
      <c r="L19" s="50">
        <v>0</v>
      </c>
      <c r="M19" s="39">
        <f>SUM(H19:L19)*F19</f>
        <v>0</v>
      </c>
      <c r="N19" s="38">
        <f>G19-M19</f>
        <v>240</v>
      </c>
      <c r="O19" s="41">
        <f>N19*D19</f>
        <v>2400</v>
      </c>
      <c r="P19" s="41">
        <f>O19/6</f>
        <v>400</v>
      </c>
      <c r="Q19" s="41">
        <f>O19-P19</f>
        <v>2000</v>
      </c>
      <c r="R19" s="52">
        <v>1</v>
      </c>
      <c r="S19" s="39">
        <f>$N19*R19</f>
        <v>240</v>
      </c>
      <c r="T19" s="41">
        <f>Q19*R19</f>
        <v>2000</v>
      </c>
      <c r="U19" s="53"/>
      <c r="V19" s="33"/>
      <c r="W19" s="34"/>
      <c r="X19" s="42"/>
    </row>
    <row r="20" spans="2:24" s="35" customFormat="1" x14ac:dyDescent="0.25">
      <c r="B20" s="35" t="s">
        <v>32</v>
      </c>
      <c r="C20" s="47"/>
      <c r="D20" s="48">
        <v>0</v>
      </c>
      <c r="E20" s="49">
        <v>0</v>
      </c>
      <c r="F20" s="54">
        <f>+F18</f>
        <v>10</v>
      </c>
      <c r="G20" s="51">
        <f>E20*F20</f>
        <v>0</v>
      </c>
      <c r="H20" s="49">
        <v>0</v>
      </c>
      <c r="I20" s="50">
        <v>0</v>
      </c>
      <c r="J20" s="50">
        <v>0</v>
      </c>
      <c r="K20" s="50">
        <v>0</v>
      </c>
      <c r="L20" s="50">
        <v>0</v>
      </c>
      <c r="M20" s="39">
        <f>SUM(H20:L20)*F20</f>
        <v>0</v>
      </c>
      <c r="N20" s="38">
        <f>G20-M20</f>
        <v>0</v>
      </c>
      <c r="O20" s="41">
        <f>N20*D20</f>
        <v>0</v>
      </c>
      <c r="P20" s="41">
        <f>O20/6</f>
        <v>0</v>
      </c>
      <c r="Q20" s="41">
        <f>O20-P20</f>
        <v>0</v>
      </c>
      <c r="R20" s="52">
        <v>0</v>
      </c>
      <c r="S20" s="39">
        <f>$N20*R20</f>
        <v>0</v>
      </c>
      <c r="T20" s="41">
        <f>Q20*R20</f>
        <v>0</v>
      </c>
      <c r="U20" s="53"/>
      <c r="V20" s="33"/>
      <c r="W20" s="34"/>
      <c r="X20" s="42"/>
    </row>
    <row r="21" spans="2:24" s="35" customFormat="1" x14ac:dyDescent="0.25">
      <c r="B21" s="35" t="s">
        <v>33</v>
      </c>
      <c r="C21" s="47"/>
      <c r="D21" s="48"/>
      <c r="E21" s="55">
        <f>SUM(E18:E20)</f>
        <v>240</v>
      </c>
      <c r="F21" s="54">
        <f>+F18</f>
        <v>10</v>
      </c>
      <c r="G21" s="51"/>
      <c r="H21" s="55"/>
      <c r="I21" s="54"/>
      <c r="J21" s="54"/>
      <c r="K21" s="54"/>
      <c r="L21" s="54"/>
      <c r="M21" s="39"/>
      <c r="N21" s="38">
        <f>SUM(N18:N20)</f>
        <v>2400</v>
      </c>
      <c r="O21" s="129" t="s">
        <v>34</v>
      </c>
      <c r="P21" s="129"/>
      <c r="Q21" s="130"/>
      <c r="R21" s="52"/>
      <c r="S21" s="39">
        <f>+(S18*R21)+(S19*R21)+(S20*R21)</f>
        <v>0</v>
      </c>
      <c r="T21" s="41">
        <f>-(+S21*D21)*(5/6)</f>
        <v>0</v>
      </c>
      <c r="U21" s="53"/>
      <c r="V21" s="33"/>
      <c r="W21" s="34"/>
      <c r="X21" s="42"/>
    </row>
    <row r="22" spans="2:24" s="35" customFormat="1" x14ac:dyDescent="0.25">
      <c r="B22" s="35" t="s">
        <v>37</v>
      </c>
      <c r="C22" s="47"/>
      <c r="D22" s="56"/>
      <c r="E22" s="55"/>
      <c r="F22" s="54"/>
      <c r="G22" s="57">
        <f>SUM(G18:G21)</f>
        <v>2400</v>
      </c>
      <c r="H22" s="55"/>
      <c r="I22" s="54"/>
      <c r="J22" s="54"/>
      <c r="K22" s="54"/>
      <c r="L22" s="54"/>
      <c r="M22" s="57">
        <f>SUM(M18:M21)</f>
        <v>0</v>
      </c>
      <c r="N22" s="38"/>
      <c r="O22" s="58"/>
      <c r="P22" s="58"/>
      <c r="Q22" s="59"/>
      <c r="R22" s="52"/>
      <c r="S22" s="39"/>
      <c r="T22" s="60">
        <f>SUM(T18:T21)</f>
        <v>20315</v>
      </c>
      <c r="U22" s="53"/>
      <c r="V22" s="33"/>
      <c r="W22" s="34"/>
      <c r="X22" s="42"/>
    </row>
    <row r="23" spans="2:24" s="35" customFormat="1" x14ac:dyDescent="0.25">
      <c r="C23" s="47"/>
      <c r="D23" s="56"/>
      <c r="E23" s="55"/>
      <c r="F23" s="54"/>
      <c r="G23" s="63"/>
      <c r="H23" s="55"/>
      <c r="I23" s="54"/>
      <c r="J23" s="54"/>
      <c r="K23" s="54"/>
      <c r="L23" s="54"/>
      <c r="M23" s="61">
        <f>+M22/G22</f>
        <v>0</v>
      </c>
      <c r="N23" s="64"/>
      <c r="O23" s="65"/>
      <c r="P23" s="65"/>
      <c r="Q23" s="65"/>
      <c r="R23" s="66"/>
      <c r="S23" s="67"/>
      <c r="T23" s="65"/>
      <c r="U23" s="68"/>
      <c r="V23" s="69"/>
      <c r="W23" s="70"/>
      <c r="X23" s="42"/>
    </row>
    <row r="24" spans="2:24" s="35" customFormat="1" x14ac:dyDescent="0.25">
      <c r="B24" s="46" t="s">
        <v>38</v>
      </c>
      <c r="C24" s="47"/>
      <c r="D24" s="37"/>
      <c r="E24" s="38"/>
      <c r="F24" s="39"/>
      <c r="G24" s="39"/>
      <c r="H24" s="38"/>
      <c r="I24" s="40"/>
      <c r="J24" s="40"/>
      <c r="K24" s="39"/>
      <c r="L24" s="39"/>
      <c r="M24" s="39"/>
      <c r="N24" s="38"/>
      <c r="O24" s="41"/>
      <c r="P24" s="41"/>
      <c r="Q24" s="41"/>
      <c r="R24" s="42"/>
      <c r="S24" s="39"/>
      <c r="T24" s="41"/>
      <c r="U24" s="68"/>
      <c r="V24" s="69"/>
      <c r="W24" s="70"/>
      <c r="X24" s="42"/>
    </row>
    <row r="25" spans="2:24" s="35" customFormat="1" x14ac:dyDescent="0.25">
      <c r="B25" s="35" t="s">
        <v>30</v>
      </c>
      <c r="C25" s="47"/>
      <c r="D25" s="48">
        <v>18.5</v>
      </c>
      <c r="E25" s="49">
        <v>216</v>
      </c>
      <c r="F25" s="50">
        <v>27</v>
      </c>
      <c r="G25" s="51">
        <f>E25*F25</f>
        <v>5832</v>
      </c>
      <c r="H25" s="49">
        <v>0</v>
      </c>
      <c r="I25" s="50">
        <v>0</v>
      </c>
      <c r="J25" s="50">
        <v>0</v>
      </c>
      <c r="K25" s="50">
        <v>0</v>
      </c>
      <c r="L25" s="50">
        <v>0</v>
      </c>
      <c r="M25" s="39">
        <f>SUM(H25:L25)*F25</f>
        <v>0</v>
      </c>
      <c r="N25" s="38">
        <f>G25-M25</f>
        <v>5832</v>
      </c>
      <c r="O25" s="41">
        <f>N25*D25</f>
        <v>107892</v>
      </c>
      <c r="P25" s="41">
        <f>O25/6</f>
        <v>17982</v>
      </c>
      <c r="Q25" s="41">
        <f>O25-P25</f>
        <v>89910</v>
      </c>
      <c r="R25" s="52">
        <v>0.55000000000000004</v>
      </c>
      <c r="S25" s="39">
        <f>$N25*R25</f>
        <v>3207.6000000000004</v>
      </c>
      <c r="T25" s="41">
        <f>Q25*R25</f>
        <v>49450.500000000007</v>
      </c>
      <c r="U25" s="68"/>
      <c r="V25" s="69"/>
      <c r="W25" s="70"/>
      <c r="X25" s="42"/>
    </row>
    <row r="26" spans="2:24" s="35" customFormat="1" x14ac:dyDescent="0.25">
      <c r="B26" s="35" t="s">
        <v>31</v>
      </c>
      <c r="C26" s="47"/>
      <c r="D26" s="48">
        <v>10</v>
      </c>
      <c r="E26" s="49">
        <v>24</v>
      </c>
      <c r="F26" s="54">
        <f>+F25</f>
        <v>27</v>
      </c>
      <c r="G26" s="51">
        <f>E26*F26</f>
        <v>648</v>
      </c>
      <c r="H26" s="49">
        <v>0</v>
      </c>
      <c r="I26" s="50">
        <v>0</v>
      </c>
      <c r="J26" s="50">
        <v>0</v>
      </c>
      <c r="K26" s="50">
        <v>0</v>
      </c>
      <c r="L26" s="50">
        <v>0</v>
      </c>
      <c r="M26" s="39">
        <f>SUM(H26:L26)*F26</f>
        <v>0</v>
      </c>
      <c r="N26" s="38">
        <f>G26-M26</f>
        <v>648</v>
      </c>
      <c r="O26" s="41">
        <f>N26*D26</f>
        <v>6480</v>
      </c>
      <c r="P26" s="41">
        <f>O26/6</f>
        <v>1080</v>
      </c>
      <c r="Q26" s="41">
        <f>O26-P26</f>
        <v>5400</v>
      </c>
      <c r="R26" s="52">
        <v>1</v>
      </c>
      <c r="S26" s="39">
        <f>$N26*R26</f>
        <v>648</v>
      </c>
      <c r="T26" s="41">
        <f>Q26*R26</f>
        <v>5400</v>
      </c>
      <c r="U26" s="68"/>
      <c r="V26" s="69"/>
      <c r="W26" s="70"/>
      <c r="X26" s="42"/>
    </row>
    <row r="27" spans="2:24" s="35" customFormat="1" x14ac:dyDescent="0.25">
      <c r="B27" s="35" t="s">
        <v>32</v>
      </c>
      <c r="C27" s="47"/>
      <c r="D27" s="48">
        <v>0</v>
      </c>
      <c r="E27" s="49">
        <v>0</v>
      </c>
      <c r="F27" s="54">
        <f>+F25</f>
        <v>27</v>
      </c>
      <c r="G27" s="51">
        <f>E27*F27</f>
        <v>0</v>
      </c>
      <c r="H27" s="49">
        <v>0</v>
      </c>
      <c r="I27" s="50">
        <v>0</v>
      </c>
      <c r="J27" s="50">
        <v>0</v>
      </c>
      <c r="K27" s="50">
        <v>0</v>
      </c>
      <c r="L27" s="50">
        <v>0</v>
      </c>
      <c r="M27" s="39">
        <f>SUM(H27:L27)*F27</f>
        <v>0</v>
      </c>
      <c r="N27" s="38">
        <f>G27-M27</f>
        <v>0</v>
      </c>
      <c r="O27" s="41">
        <f>N27*D27</f>
        <v>0</v>
      </c>
      <c r="P27" s="41">
        <f>O27/6</f>
        <v>0</v>
      </c>
      <c r="Q27" s="41">
        <f>O27-P27</f>
        <v>0</v>
      </c>
      <c r="R27" s="52">
        <v>0</v>
      </c>
      <c r="S27" s="39">
        <f>$N27*R27</f>
        <v>0</v>
      </c>
      <c r="T27" s="41">
        <f>Q27*R27</f>
        <v>0</v>
      </c>
      <c r="U27" s="68"/>
      <c r="V27" s="69"/>
      <c r="W27" s="70"/>
      <c r="X27" s="42"/>
    </row>
    <row r="28" spans="2:24" s="35" customFormat="1" x14ac:dyDescent="0.25">
      <c r="B28" s="35" t="s">
        <v>33</v>
      </c>
      <c r="C28" s="47"/>
      <c r="D28" s="48">
        <v>0</v>
      </c>
      <c r="E28" s="55">
        <f>SUM(E25:E27)</f>
        <v>240</v>
      </c>
      <c r="F28" s="54">
        <f>+F25</f>
        <v>27</v>
      </c>
      <c r="G28" s="51"/>
      <c r="H28" s="55"/>
      <c r="I28" s="54"/>
      <c r="J28" s="54"/>
      <c r="K28" s="54"/>
      <c r="L28" s="54"/>
      <c r="M28" s="39"/>
      <c r="N28" s="38">
        <f>SUM(N25:N27)</f>
        <v>6480</v>
      </c>
      <c r="O28" s="129" t="s">
        <v>34</v>
      </c>
      <c r="P28" s="129"/>
      <c r="Q28" s="130"/>
      <c r="R28" s="52">
        <v>0</v>
      </c>
      <c r="S28" s="39">
        <f>+(S25*R28)+(S27*R28)</f>
        <v>0</v>
      </c>
      <c r="T28" s="41">
        <f>-(+S28*D28)*(5/6)</f>
        <v>0</v>
      </c>
      <c r="U28" s="68"/>
      <c r="V28" s="69"/>
      <c r="W28" s="70"/>
      <c r="X28" s="42"/>
    </row>
    <row r="29" spans="2:24" s="35" customFormat="1" x14ac:dyDescent="0.25">
      <c r="B29" s="35" t="s">
        <v>39</v>
      </c>
      <c r="C29" s="47"/>
      <c r="D29" s="56"/>
      <c r="E29" s="55"/>
      <c r="F29" s="54"/>
      <c r="G29" s="57">
        <f>SUM(G25:G28)</f>
        <v>6480</v>
      </c>
      <c r="H29" s="55"/>
      <c r="I29" s="54"/>
      <c r="J29" s="54"/>
      <c r="K29" s="54"/>
      <c r="L29" s="54"/>
      <c r="M29" s="57">
        <f>SUM(M25:M28)</f>
        <v>0</v>
      </c>
      <c r="N29" s="38"/>
      <c r="O29" s="58"/>
      <c r="P29" s="58"/>
      <c r="Q29" s="59"/>
      <c r="R29" s="52"/>
      <c r="S29" s="39"/>
      <c r="T29" s="60">
        <f>SUM(T25:T28)</f>
        <v>54850.500000000007</v>
      </c>
      <c r="U29" s="68"/>
      <c r="V29" s="69"/>
      <c r="W29" s="70"/>
      <c r="X29" s="42"/>
    </row>
    <row r="30" spans="2:24" s="35" customFormat="1" x14ac:dyDescent="0.25">
      <c r="C30" s="47"/>
      <c r="D30" s="56"/>
      <c r="E30" s="55"/>
      <c r="F30" s="54"/>
      <c r="G30" s="63"/>
      <c r="H30" s="55"/>
      <c r="I30" s="54"/>
      <c r="J30" s="54"/>
      <c r="K30" s="54"/>
      <c r="L30" s="54"/>
      <c r="M30" s="61">
        <f>+M29/G29</f>
        <v>0</v>
      </c>
      <c r="N30" s="64"/>
      <c r="O30" s="65"/>
      <c r="P30" s="65"/>
      <c r="Q30" s="65"/>
      <c r="R30" s="66"/>
      <c r="S30" s="67"/>
      <c r="T30" s="65"/>
      <c r="U30" s="68"/>
      <c r="V30" s="69"/>
      <c r="W30" s="70"/>
      <c r="X30" s="42"/>
    </row>
    <row r="31" spans="2:24" s="35" customFormat="1" x14ac:dyDescent="0.25">
      <c r="B31" s="46" t="s">
        <v>40</v>
      </c>
      <c r="C31" s="47"/>
      <c r="D31" s="56"/>
      <c r="E31" s="55"/>
      <c r="F31" s="54"/>
      <c r="G31" s="63"/>
      <c r="H31" s="55"/>
      <c r="I31" s="54"/>
      <c r="J31" s="54"/>
      <c r="K31" s="54"/>
      <c r="L31" s="54"/>
      <c r="M31" s="67"/>
      <c r="N31" s="64"/>
      <c r="O31" s="65"/>
      <c r="P31" s="65"/>
      <c r="Q31" s="65"/>
      <c r="R31" s="66"/>
      <c r="S31" s="67"/>
      <c r="T31" s="65"/>
      <c r="U31" s="68"/>
      <c r="V31" s="69"/>
      <c r="W31" s="70"/>
      <c r="X31" s="42"/>
    </row>
    <row r="32" spans="2:24" s="35" customFormat="1" x14ac:dyDescent="0.25">
      <c r="B32" s="35" t="s">
        <v>30</v>
      </c>
      <c r="C32" s="47"/>
      <c r="D32" s="48">
        <v>0</v>
      </c>
      <c r="E32" s="49">
        <v>0</v>
      </c>
      <c r="F32" s="50">
        <v>0</v>
      </c>
      <c r="G32" s="51">
        <f>E32*F32</f>
        <v>0</v>
      </c>
      <c r="H32" s="49">
        <v>0</v>
      </c>
      <c r="I32" s="50">
        <v>0</v>
      </c>
      <c r="J32" s="50">
        <v>0</v>
      </c>
      <c r="K32" s="50">
        <v>0</v>
      </c>
      <c r="L32" s="50">
        <v>0</v>
      </c>
      <c r="M32" s="39">
        <f>SUM(H32:L32)*F32</f>
        <v>0</v>
      </c>
      <c r="N32" s="38">
        <f>G32-M32</f>
        <v>0</v>
      </c>
      <c r="O32" s="41">
        <f>N32*D32</f>
        <v>0</v>
      </c>
      <c r="P32" s="41">
        <f>O32/6</f>
        <v>0</v>
      </c>
      <c r="Q32" s="41">
        <f>O32-P32</f>
        <v>0</v>
      </c>
      <c r="R32" s="52">
        <v>0</v>
      </c>
      <c r="S32" s="39">
        <f>$N32*R32</f>
        <v>0</v>
      </c>
      <c r="T32" s="41">
        <f>Q32*R32</f>
        <v>0</v>
      </c>
      <c r="U32" s="53">
        <v>0.45</v>
      </c>
      <c r="V32" s="33">
        <f>$G32*U32</f>
        <v>0</v>
      </c>
      <c r="W32" s="34">
        <f>T32*U32</f>
        <v>0</v>
      </c>
      <c r="X32" s="42"/>
    </row>
    <row r="33" spans="1:29" s="35" customFormat="1" x14ac:dyDescent="0.25">
      <c r="B33" s="35" t="s">
        <v>31</v>
      </c>
      <c r="C33" s="47"/>
      <c r="D33" s="48">
        <v>0</v>
      </c>
      <c r="E33" s="49">
        <v>0</v>
      </c>
      <c r="F33" s="54">
        <f>+F32</f>
        <v>0</v>
      </c>
      <c r="G33" s="51">
        <f>E33*F33</f>
        <v>0</v>
      </c>
      <c r="H33" s="49">
        <v>0</v>
      </c>
      <c r="I33" s="50">
        <v>0</v>
      </c>
      <c r="J33" s="50">
        <v>0</v>
      </c>
      <c r="K33" s="50">
        <v>0</v>
      </c>
      <c r="L33" s="50">
        <v>0</v>
      </c>
      <c r="M33" s="39">
        <f>SUM(H33:L33)*F33</f>
        <v>0</v>
      </c>
      <c r="N33" s="38">
        <f>G33-M33</f>
        <v>0</v>
      </c>
      <c r="O33" s="41">
        <f>N33*D33</f>
        <v>0</v>
      </c>
      <c r="P33" s="41">
        <f>O33/6</f>
        <v>0</v>
      </c>
      <c r="Q33" s="41">
        <f>O33-P33</f>
        <v>0</v>
      </c>
      <c r="R33" s="52">
        <v>0</v>
      </c>
      <c r="S33" s="39">
        <f>$N33*R33</f>
        <v>0</v>
      </c>
      <c r="T33" s="41">
        <f>Q33*R33</f>
        <v>0</v>
      </c>
      <c r="U33" s="53">
        <v>0</v>
      </c>
      <c r="V33" s="33">
        <f>$G33*U33</f>
        <v>0</v>
      </c>
      <c r="W33" s="34">
        <f>T33*U33</f>
        <v>0</v>
      </c>
      <c r="X33" s="42"/>
    </row>
    <row r="34" spans="1:29" s="35" customFormat="1" x14ac:dyDescent="0.25">
      <c r="B34" s="35" t="s">
        <v>32</v>
      </c>
      <c r="C34" s="47"/>
      <c r="D34" s="48">
        <v>0</v>
      </c>
      <c r="E34" s="49">
        <v>0</v>
      </c>
      <c r="F34" s="54">
        <f>F32</f>
        <v>0</v>
      </c>
      <c r="G34" s="51">
        <f>E34*F34</f>
        <v>0</v>
      </c>
      <c r="H34" s="49">
        <v>0</v>
      </c>
      <c r="I34" s="50">
        <v>0</v>
      </c>
      <c r="J34" s="50">
        <v>0</v>
      </c>
      <c r="K34" s="50">
        <v>0</v>
      </c>
      <c r="L34" s="50">
        <v>0</v>
      </c>
      <c r="M34" s="39">
        <f>SUM(H34:L34)*F34</f>
        <v>0</v>
      </c>
      <c r="N34" s="38">
        <f>G34-M34</f>
        <v>0</v>
      </c>
      <c r="O34" s="41">
        <f>N34*D34</f>
        <v>0</v>
      </c>
      <c r="P34" s="41">
        <f>O34/6</f>
        <v>0</v>
      </c>
      <c r="Q34" s="41">
        <f>O34-P34</f>
        <v>0</v>
      </c>
      <c r="R34" s="52">
        <v>0</v>
      </c>
      <c r="S34" s="39">
        <f>$N34*R34</f>
        <v>0</v>
      </c>
      <c r="T34" s="41">
        <f>Q34*R34</f>
        <v>0</v>
      </c>
      <c r="U34" s="53">
        <v>0</v>
      </c>
      <c r="V34" s="33">
        <f>$G34*U34</f>
        <v>0</v>
      </c>
      <c r="W34" s="34">
        <f>T34*U34</f>
        <v>0</v>
      </c>
      <c r="X34" s="42"/>
    </row>
    <row r="35" spans="1:29" s="35" customFormat="1" x14ac:dyDescent="0.25">
      <c r="B35" s="35" t="s">
        <v>33</v>
      </c>
      <c r="C35" s="47"/>
      <c r="D35" s="48">
        <v>0</v>
      </c>
      <c r="E35" s="55">
        <f>SUM(E32:E34)</f>
        <v>0</v>
      </c>
      <c r="F35" s="54">
        <f>F32</f>
        <v>0</v>
      </c>
      <c r="G35" s="51"/>
      <c r="H35" s="55"/>
      <c r="I35" s="54"/>
      <c r="J35" s="54"/>
      <c r="K35" s="54"/>
      <c r="L35" s="54"/>
      <c r="M35" s="39">
        <v>0</v>
      </c>
      <c r="N35" s="38">
        <f>SUM(N32:N34)</f>
        <v>0</v>
      </c>
      <c r="O35" s="129" t="s">
        <v>34</v>
      </c>
      <c r="P35" s="129"/>
      <c r="Q35" s="130"/>
      <c r="R35" s="52">
        <v>0</v>
      </c>
      <c r="S35" s="39">
        <f>+(S32*R35)+(S34*R35)</f>
        <v>0</v>
      </c>
      <c r="T35" s="41">
        <f>-(+S35*D35)*(5/6)</f>
        <v>0</v>
      </c>
      <c r="U35" s="53">
        <v>0.1</v>
      </c>
      <c r="V35" s="33">
        <f>$G35*U32*U35</f>
        <v>0</v>
      </c>
      <c r="W35" s="34">
        <f>$D35*$N35*U32*U35*5/6</f>
        <v>0</v>
      </c>
      <c r="X35" s="42"/>
    </row>
    <row r="36" spans="1:29" s="35" customFormat="1" x14ac:dyDescent="0.25">
      <c r="B36" s="35" t="s">
        <v>41</v>
      </c>
      <c r="C36" s="47"/>
      <c r="D36" s="37"/>
      <c r="E36" s="55"/>
      <c r="F36" s="54"/>
      <c r="G36" s="57">
        <f>SUM(G32:G35)</f>
        <v>0</v>
      </c>
      <c r="H36" s="55"/>
      <c r="I36" s="54"/>
      <c r="J36" s="54"/>
      <c r="K36" s="54"/>
      <c r="L36" s="54"/>
      <c r="M36" s="57">
        <f>SUM(M32:M35)</f>
        <v>0</v>
      </c>
      <c r="N36" s="38"/>
      <c r="O36" s="58"/>
      <c r="P36" s="58"/>
      <c r="Q36" s="59"/>
      <c r="R36" s="66"/>
      <c r="S36" s="39"/>
      <c r="T36" s="60">
        <f>SUM(T32:T35)</f>
        <v>0</v>
      </c>
      <c r="U36" s="53"/>
      <c r="V36" s="33"/>
      <c r="W36" s="34"/>
      <c r="X36" s="42"/>
    </row>
    <row r="37" spans="1:29" s="35" customFormat="1" x14ac:dyDescent="0.25">
      <c r="D37" s="37"/>
      <c r="E37" s="38"/>
      <c r="F37" s="39"/>
      <c r="G37" s="51"/>
      <c r="H37" s="38"/>
      <c r="I37" s="40"/>
      <c r="J37" s="40"/>
      <c r="K37" s="39"/>
      <c r="L37" s="39"/>
      <c r="M37" s="61" t="e">
        <f>+M36/G36</f>
        <v>#DIV/0!</v>
      </c>
      <c r="N37" s="38"/>
      <c r="O37" s="41"/>
      <c r="P37" s="41"/>
      <c r="Q37" s="41"/>
      <c r="R37" s="42"/>
      <c r="S37" s="39"/>
      <c r="T37" s="41"/>
      <c r="U37" s="32"/>
      <c r="V37" s="33"/>
      <c r="W37" s="34"/>
      <c r="X37" s="42"/>
    </row>
    <row r="38" spans="1:29" s="35" customFormat="1" x14ac:dyDescent="0.25">
      <c r="D38" s="37"/>
      <c r="E38" s="38"/>
      <c r="F38" s="39"/>
      <c r="G38" s="51"/>
      <c r="H38" s="38"/>
      <c r="I38" s="40"/>
      <c r="J38" s="40"/>
      <c r="K38" s="39"/>
      <c r="L38" s="39"/>
      <c r="M38" s="61"/>
      <c r="N38" s="38"/>
      <c r="O38" s="41"/>
      <c r="P38" s="41"/>
      <c r="Q38" s="41"/>
      <c r="R38" s="42"/>
      <c r="S38" s="39"/>
      <c r="T38" s="41"/>
      <c r="U38" s="32"/>
      <c r="V38" s="33"/>
      <c r="W38" s="34"/>
      <c r="X38" s="42"/>
    </row>
    <row r="39" spans="1:29" s="46" customFormat="1" ht="15.75" thickBot="1" x14ac:dyDescent="0.3">
      <c r="A39" s="71"/>
      <c r="B39" s="71" t="s">
        <v>42</v>
      </c>
      <c r="C39" s="71"/>
      <c r="D39" s="72"/>
      <c r="E39" s="73"/>
      <c r="F39" s="74">
        <f>+F32+F25+F18+F11</f>
        <v>37</v>
      </c>
      <c r="G39" s="75">
        <f>+G36+G29+G22+G15</f>
        <v>8880</v>
      </c>
      <c r="H39" s="73"/>
      <c r="I39" s="74"/>
      <c r="J39" s="74"/>
      <c r="K39" s="74"/>
      <c r="L39" s="74"/>
      <c r="M39" s="75">
        <f>+M36+M29+M22+M15</f>
        <v>0</v>
      </c>
      <c r="N39" s="76">
        <f>+N14+N21+N28+N35</f>
        <v>8880</v>
      </c>
      <c r="O39" s="77">
        <f>SUM(O8:O37)</f>
        <v>156732</v>
      </c>
      <c r="P39" s="77"/>
      <c r="Q39" s="77">
        <f>SUM(Q8:Q37)</f>
        <v>130610</v>
      </c>
      <c r="R39" s="78"/>
      <c r="S39" s="74">
        <f>SUM(S8:S37)-S35-S28-S21-S14</f>
        <v>5283.6</v>
      </c>
      <c r="T39" s="77">
        <f>+T36+T29+T22+T15</f>
        <v>75165.5</v>
      </c>
      <c r="U39" s="79"/>
      <c r="V39" s="80">
        <f>SUM(V8:V37)</f>
        <v>0</v>
      </c>
      <c r="W39" s="81">
        <f>SUM(W8:W37)</f>
        <v>0</v>
      </c>
      <c r="X39" s="82"/>
    </row>
    <row r="40" spans="1:29" s="46" customFormat="1" ht="15.75" thickTop="1" x14ac:dyDescent="0.25">
      <c r="A40" s="83"/>
      <c r="B40" s="83"/>
      <c r="C40" s="83"/>
      <c r="D40" s="84"/>
      <c r="E40" s="85"/>
      <c r="F40" s="85"/>
      <c r="G40" s="86"/>
      <c r="H40" s="85"/>
      <c r="I40" s="85" t="s">
        <v>43</v>
      </c>
      <c r="J40" s="85"/>
      <c r="K40" s="85"/>
      <c r="L40" s="85"/>
      <c r="M40" s="87">
        <f>+M39/G39</f>
        <v>0</v>
      </c>
      <c r="N40" s="85"/>
      <c r="O40" s="84"/>
      <c r="P40" s="84"/>
      <c r="Q40" s="84"/>
      <c r="R40" s="88" t="s">
        <v>44</v>
      </c>
      <c r="S40" s="85"/>
      <c r="T40" s="87">
        <f>+T39/Q39</f>
        <v>0.57549575070821535</v>
      </c>
      <c r="U40" s="89"/>
      <c r="V40" s="90"/>
      <c r="W40" s="91"/>
      <c r="X40" s="83"/>
    </row>
    <row r="41" spans="1:29" s="46" customFormat="1" x14ac:dyDescent="0.25">
      <c r="A41" s="83"/>
      <c r="B41" s="83"/>
      <c r="C41" s="83"/>
      <c r="D41" s="84"/>
      <c r="E41" s="85"/>
      <c r="F41" s="85"/>
      <c r="G41" s="86"/>
      <c r="H41" s="85"/>
      <c r="I41" s="85" t="s">
        <v>45</v>
      </c>
      <c r="J41" s="85"/>
      <c r="K41" s="85"/>
      <c r="L41" s="85"/>
      <c r="M41" s="87">
        <f>+S39/G39</f>
        <v>0.59500000000000008</v>
      </c>
      <c r="N41" s="85"/>
      <c r="O41" s="84"/>
      <c r="P41" s="84"/>
      <c r="Q41" s="84"/>
      <c r="R41" s="88" t="s">
        <v>46</v>
      </c>
      <c r="S41" s="85"/>
      <c r="T41" s="92">
        <f>+(T39/S39)*1.2</f>
        <v>17.071428571428569</v>
      </c>
      <c r="U41" s="89"/>
      <c r="V41" s="90"/>
      <c r="W41" s="91"/>
      <c r="X41" s="83"/>
    </row>
    <row r="42" spans="1:29" s="93" customFormat="1" x14ac:dyDescent="0.25"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</row>
    <row r="43" spans="1:29" ht="37.5" thickBot="1" x14ac:dyDescent="0.3">
      <c r="A43" s="18"/>
      <c r="B43" s="19"/>
      <c r="C43" s="19"/>
      <c r="D43" s="20" t="s">
        <v>47</v>
      </c>
      <c r="E43" s="20" t="s">
        <v>48</v>
      </c>
      <c r="F43" s="21" t="s">
        <v>49</v>
      </c>
      <c r="G43" s="22" t="s">
        <v>50</v>
      </c>
      <c r="H43" s="95" t="s">
        <v>51</v>
      </c>
      <c r="I43" s="96" t="s">
        <v>52</v>
      </c>
      <c r="J43" s="22" t="s">
        <v>53</v>
      </c>
      <c r="K43" s="95" t="s">
        <v>54</v>
      </c>
      <c r="L43" s="96" t="s">
        <v>55</v>
      </c>
      <c r="M43" s="96" t="s">
        <v>56</v>
      </c>
      <c r="N43" s="96" t="s">
        <v>57</v>
      </c>
      <c r="O43" s="96" t="s">
        <v>58</v>
      </c>
      <c r="P43" s="96" t="s">
        <v>59</v>
      </c>
      <c r="Q43" s="22" t="s">
        <v>60</v>
      </c>
      <c r="R43" s="95" t="s">
        <v>61</v>
      </c>
      <c r="S43" s="22" t="s">
        <v>62</v>
      </c>
      <c r="T43" s="97" t="s">
        <v>63</v>
      </c>
      <c r="U43" s="95"/>
      <c r="AB43" s="21"/>
      <c r="AC43" s="21"/>
    </row>
    <row r="44" spans="1:29" x14ac:dyDescent="0.25">
      <c r="B44" s="46"/>
      <c r="C44" s="35"/>
      <c r="D44" s="38"/>
      <c r="E44" s="38"/>
      <c r="F44" s="35"/>
      <c r="G44" s="39"/>
      <c r="H44" s="37"/>
      <c r="I44" s="98"/>
      <c r="J44" s="98"/>
      <c r="K44" s="42"/>
      <c r="L44" s="40"/>
      <c r="M44" s="98"/>
      <c r="N44" s="98"/>
      <c r="O44" s="98"/>
      <c r="P44" s="98"/>
      <c r="Q44" s="98"/>
      <c r="R44" s="42"/>
      <c r="S44" s="98"/>
      <c r="T44" s="98"/>
      <c r="U44" s="42"/>
      <c r="AB44" s="93"/>
      <c r="AC44" s="93"/>
    </row>
    <row r="45" spans="1:29" x14ac:dyDescent="0.25">
      <c r="B45" s="35"/>
      <c r="C45" s="35"/>
      <c r="D45" s="99">
        <f>S39</f>
        <v>5283.6</v>
      </c>
      <c r="E45" s="100">
        <v>2</v>
      </c>
      <c r="F45" s="101">
        <v>1</v>
      </c>
      <c r="G45" s="102">
        <f>IFERROR(D45/E45*F45,0)</f>
        <v>2641.8</v>
      </c>
      <c r="H45" s="103">
        <v>1.5</v>
      </c>
      <c r="I45" s="104">
        <f>H45*5/6</f>
        <v>1.25</v>
      </c>
      <c r="J45" s="104">
        <f>G45*I45</f>
        <v>3302.25</v>
      </c>
      <c r="K45" s="105">
        <v>0.2</v>
      </c>
      <c r="L45" s="102">
        <f>G45*K45</f>
        <v>528.36</v>
      </c>
      <c r="M45" s="104">
        <v>1</v>
      </c>
      <c r="N45" s="104">
        <f>M45*5/6</f>
        <v>0.83333333333333337</v>
      </c>
      <c r="O45" s="104">
        <v>0.5</v>
      </c>
      <c r="P45" s="104">
        <f>N45-O45</f>
        <v>0.33333333333333337</v>
      </c>
      <c r="Q45" s="104">
        <f>L45*P45</f>
        <v>176.12000000000003</v>
      </c>
      <c r="R45" s="105">
        <v>1</v>
      </c>
      <c r="S45" s="104">
        <f>T39*R45</f>
        <v>75165.5</v>
      </c>
      <c r="T45" s="106">
        <f>J45+Q45+S45</f>
        <v>78643.87</v>
      </c>
      <c r="U45" s="42"/>
      <c r="AB45" s="93"/>
      <c r="AC45" s="93"/>
    </row>
    <row r="46" spans="1:29" ht="15.75" thickBot="1" x14ac:dyDescent="0.3">
      <c r="B46" s="35"/>
      <c r="C46" s="35"/>
      <c r="D46" s="94"/>
      <c r="E46" s="94"/>
      <c r="F46" s="35"/>
      <c r="G46" s="35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AB46" s="93"/>
      <c r="AC46" s="93"/>
    </row>
    <row r="47" spans="1:29" ht="25.5" thickBot="1" x14ac:dyDescent="0.3">
      <c r="A47" s="18"/>
      <c r="B47" s="19"/>
      <c r="C47" s="19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20" t="s">
        <v>64</v>
      </c>
      <c r="Q47" s="96" t="s">
        <v>65</v>
      </c>
      <c r="R47" s="96" t="s">
        <v>66</v>
      </c>
      <c r="S47" s="96" t="s">
        <v>67</v>
      </c>
      <c r="T47" s="97" t="s">
        <v>68</v>
      </c>
      <c r="U47" s="107" t="s">
        <v>69</v>
      </c>
      <c r="AB47" s="21"/>
      <c r="AC47" s="21"/>
    </row>
    <row r="48" spans="1:29" x14ac:dyDescent="0.25">
      <c r="A48" s="108"/>
      <c r="B48" s="109"/>
      <c r="C48" s="109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1"/>
      <c r="Q48" s="112"/>
      <c r="R48" s="110"/>
      <c r="S48" s="112"/>
      <c r="T48" s="112"/>
      <c r="U48" s="113"/>
      <c r="AB48" s="114"/>
      <c r="AC48" s="114"/>
    </row>
    <row r="49" spans="2:29" ht="15.75" thickBot="1" x14ac:dyDescent="0.3">
      <c r="B49" s="35"/>
      <c r="C49" s="35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115">
        <v>1.9E-2</v>
      </c>
      <c r="Q49" s="104">
        <f>T39*P49</f>
        <v>1428.1444999999999</v>
      </c>
      <c r="R49" s="116">
        <v>1.2999999999999999E-2</v>
      </c>
      <c r="S49" s="104">
        <f>T39*R49</f>
        <v>977.15149999999994</v>
      </c>
      <c r="T49" s="104">
        <f>Q49+S49</f>
        <v>2405.2959999999998</v>
      </c>
      <c r="U49" s="117">
        <f>T45-T49</f>
        <v>76238.573999999993</v>
      </c>
      <c r="AB49" s="93"/>
      <c r="AC49" s="93"/>
    </row>
    <row r="50" spans="2:29" ht="15.75" thickBot="1" x14ac:dyDescent="0.3">
      <c r="B50" s="35"/>
      <c r="C50" s="35"/>
      <c r="D50" s="94"/>
      <c r="E50" s="94"/>
      <c r="F50" s="35"/>
      <c r="G50" s="35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3"/>
      <c r="Y50" s="93"/>
    </row>
    <row r="51" spans="2:29" x14ac:dyDescent="0.25">
      <c r="B51" s="35"/>
      <c r="C51" s="35"/>
      <c r="D51" s="94"/>
      <c r="E51" s="94"/>
      <c r="F51" s="35"/>
      <c r="G51" s="35"/>
      <c r="H51" s="94"/>
      <c r="I51" s="94"/>
      <c r="J51" s="94"/>
      <c r="K51" s="94"/>
      <c r="L51" s="94"/>
      <c r="M51" s="94"/>
      <c r="N51" s="94"/>
      <c r="O51" s="94"/>
      <c r="P51" s="118" t="s">
        <v>70</v>
      </c>
      <c r="Q51" s="119"/>
      <c r="R51" s="120"/>
      <c r="S51" s="94"/>
      <c r="T51" s="94"/>
      <c r="U51" s="94"/>
      <c r="V51" s="94"/>
      <c r="W51" s="94"/>
      <c r="X51" s="93"/>
      <c r="Y51" s="93"/>
    </row>
    <row r="52" spans="2:29" x14ac:dyDescent="0.25">
      <c r="P52" s="121" t="s">
        <v>71</v>
      </c>
      <c r="Q52" s="93"/>
      <c r="R52" s="122">
        <f>+T45</f>
        <v>78643.87</v>
      </c>
    </row>
    <row r="53" spans="2:29" x14ac:dyDescent="0.25">
      <c r="P53" s="121" t="s">
        <v>72</v>
      </c>
      <c r="Q53" s="93"/>
      <c r="R53" s="122">
        <f>-T49</f>
        <v>-2405.2959999999998</v>
      </c>
    </row>
    <row r="54" spans="2:29" x14ac:dyDescent="0.25">
      <c r="P54" s="123" t="s">
        <v>73</v>
      </c>
      <c r="Q54" s="93"/>
      <c r="R54" s="122">
        <f>-((R52+R53)/6)</f>
        <v>-12706.428999999998</v>
      </c>
    </row>
    <row r="55" spans="2:29" x14ac:dyDescent="0.25">
      <c r="P55" s="123" t="s">
        <v>74</v>
      </c>
      <c r="Q55" s="93"/>
      <c r="R55" s="122">
        <f>+R52+R53+R54</f>
        <v>63532.144999999997</v>
      </c>
    </row>
    <row r="56" spans="2:29" x14ac:dyDescent="0.25">
      <c r="P56" s="123" t="s">
        <v>75</v>
      </c>
      <c r="Q56" s="93"/>
      <c r="R56" s="124">
        <v>0</v>
      </c>
    </row>
    <row r="57" spans="2:29" ht="15.75" thickBot="1" x14ac:dyDescent="0.3">
      <c r="P57" s="125" t="s">
        <v>76</v>
      </c>
      <c r="Q57" s="126"/>
      <c r="R57" s="127">
        <f>+R55*R56</f>
        <v>0</v>
      </c>
    </row>
  </sheetData>
  <mergeCells count="4">
    <mergeCell ref="O14:Q14"/>
    <mergeCell ref="O21:Q21"/>
    <mergeCell ref="O28:Q28"/>
    <mergeCell ref="O35:Q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tabSelected="1" topLeftCell="F41" zoomScaleNormal="100" workbookViewId="0">
      <selection activeCell="T45" sqref="T45"/>
    </sheetView>
  </sheetViews>
  <sheetFormatPr defaultRowHeight="15" x14ac:dyDescent="0.25"/>
  <cols>
    <col min="1" max="1" width="5.28515625" style="7" customWidth="1"/>
    <col min="2" max="3" width="23.28515625" style="7" customWidth="1"/>
    <col min="4" max="14" width="11.7109375" style="7" customWidth="1"/>
    <col min="15" max="15" width="12.5703125" style="7" bestFit="1" customWidth="1"/>
    <col min="16" max="16" width="11.7109375" style="7" customWidth="1"/>
    <col min="17" max="17" width="12.5703125" style="7" bestFit="1" customWidth="1"/>
    <col min="18" max="19" width="12.85546875" style="7" customWidth="1"/>
    <col min="20" max="20" width="12.5703125" style="7" bestFit="1" customWidth="1"/>
    <col min="21" max="21" width="12.42578125" style="7" customWidth="1"/>
    <col min="22" max="23" width="11.7109375" style="7" customWidth="1"/>
    <col min="24" max="24" width="9.140625" style="7"/>
    <col min="25" max="25" width="12.5703125" style="7" customWidth="1"/>
    <col min="26" max="27" width="10.5703125" style="7" bestFit="1" customWidth="1"/>
    <col min="28" max="16384" width="9.140625" style="7"/>
  </cols>
  <sheetData>
    <row r="1" spans="1:25" x14ac:dyDescent="0.25">
      <c r="A1" s="1"/>
      <c r="B1" s="2" t="s">
        <v>0</v>
      </c>
      <c r="C1" s="2"/>
      <c r="D1" s="3" t="str">
        <f>+'[2]Cover Sheet'!C3</f>
        <v>One Day, Maybe - dreamthinkspeak</v>
      </c>
      <c r="E1" s="4"/>
      <c r="F1" s="5"/>
      <c r="G1" s="6" t="s">
        <v>1</v>
      </c>
      <c r="H1" s="6"/>
    </row>
    <row r="2" spans="1:25" x14ac:dyDescent="0.25">
      <c r="A2" s="1"/>
      <c r="B2" s="1"/>
      <c r="C2" s="1"/>
      <c r="D2" s="8"/>
      <c r="E2" s="8"/>
      <c r="F2" s="9"/>
      <c r="G2" s="9"/>
      <c r="H2" s="9"/>
      <c r="I2" s="9"/>
      <c r="J2" s="9"/>
      <c r="K2" s="9"/>
      <c r="L2" s="9"/>
    </row>
    <row r="3" spans="1:25" x14ac:dyDescent="0.25">
      <c r="A3" s="1"/>
      <c r="B3" s="2" t="s">
        <v>2</v>
      </c>
      <c r="C3" s="2"/>
      <c r="D3" s="10" t="str">
        <f>+'[2]Cover Sheet'!C5</f>
        <v>C080</v>
      </c>
      <c r="E3" s="9"/>
      <c r="F3" s="9"/>
      <c r="G3" s="9"/>
      <c r="H3" s="9"/>
      <c r="I3" s="9"/>
      <c r="J3" s="9"/>
      <c r="K3" s="9"/>
      <c r="L3" s="9"/>
    </row>
    <row r="4" spans="1:25" x14ac:dyDescent="0.25">
      <c r="A4" s="1"/>
      <c r="B4" s="2"/>
      <c r="C4" s="2"/>
      <c r="D4" s="11"/>
      <c r="E4" s="9"/>
      <c r="F4" s="9"/>
      <c r="G4" s="9"/>
      <c r="H4" s="9"/>
      <c r="I4" s="9"/>
      <c r="J4" s="9"/>
      <c r="K4" s="9"/>
      <c r="L4" s="9"/>
    </row>
    <row r="5" spans="1:25" x14ac:dyDescent="0.25">
      <c r="A5" s="1"/>
      <c r="B5" s="2" t="s">
        <v>3</v>
      </c>
      <c r="C5" s="2"/>
      <c r="D5" s="12" t="s">
        <v>4</v>
      </c>
      <c r="E5" s="13"/>
      <c r="F5" s="14"/>
      <c r="G5" s="15"/>
      <c r="H5" s="15"/>
      <c r="I5" s="15"/>
      <c r="J5" s="15"/>
      <c r="K5" s="15"/>
      <c r="L5" s="15"/>
    </row>
    <row r="6" spans="1:25" x14ac:dyDescent="0.25">
      <c r="A6" s="1"/>
      <c r="B6" s="1"/>
      <c r="C6" s="1"/>
      <c r="D6" s="16"/>
      <c r="E6" s="17"/>
      <c r="F6" s="17"/>
      <c r="G6" s="17"/>
      <c r="H6" s="17"/>
      <c r="I6" s="17"/>
      <c r="J6" s="17"/>
      <c r="K6" s="17"/>
      <c r="L6" s="17"/>
    </row>
    <row r="7" spans="1:25" ht="25.5" thickBot="1" x14ac:dyDescent="0.3">
      <c r="A7" s="18"/>
      <c r="B7" s="19" t="s">
        <v>5</v>
      </c>
      <c r="C7" s="19" t="s">
        <v>6</v>
      </c>
      <c r="D7" s="20" t="s">
        <v>7</v>
      </c>
      <c r="E7" s="20" t="s">
        <v>8</v>
      </c>
      <c r="F7" s="21" t="s">
        <v>9</v>
      </c>
      <c r="G7" s="22" t="s">
        <v>10</v>
      </c>
      <c r="H7" s="20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2" t="s">
        <v>16</v>
      </c>
      <c r="N7" s="20" t="s">
        <v>17</v>
      </c>
      <c r="O7" s="21" t="s">
        <v>18</v>
      </c>
      <c r="P7" s="21" t="s">
        <v>19</v>
      </c>
      <c r="Q7" s="22" t="s">
        <v>20</v>
      </c>
      <c r="R7" s="20" t="s">
        <v>21</v>
      </c>
      <c r="S7" s="21" t="s">
        <v>22</v>
      </c>
      <c r="T7" s="22" t="s">
        <v>23</v>
      </c>
      <c r="U7" s="23" t="s">
        <v>24</v>
      </c>
      <c r="V7" s="24"/>
      <c r="W7" s="25"/>
      <c r="X7" s="20"/>
      <c r="Y7" s="21"/>
    </row>
    <row r="8" spans="1:25" x14ac:dyDescent="0.25">
      <c r="D8" s="26"/>
      <c r="E8" s="27"/>
      <c r="F8" s="28"/>
      <c r="G8" s="28"/>
      <c r="H8" s="27"/>
      <c r="I8" s="29"/>
      <c r="J8" s="29"/>
      <c r="K8" s="28"/>
      <c r="L8" s="28"/>
      <c r="M8" s="28"/>
      <c r="N8" s="27"/>
      <c r="O8" s="30"/>
      <c r="P8" s="30"/>
      <c r="Q8" s="30"/>
      <c r="R8" s="31"/>
      <c r="S8" s="28"/>
      <c r="T8" s="30"/>
      <c r="U8" s="32"/>
      <c r="V8" s="33"/>
      <c r="W8" s="34"/>
      <c r="X8" s="31"/>
    </row>
    <row r="9" spans="1:25" s="35" customFormat="1" x14ac:dyDescent="0.25">
      <c r="B9" s="36" t="s">
        <v>27</v>
      </c>
      <c r="D9" s="37"/>
      <c r="E9" s="38"/>
      <c r="F9" s="39"/>
      <c r="G9" s="39"/>
      <c r="H9" s="38"/>
      <c r="I9" s="40"/>
      <c r="J9" s="40"/>
      <c r="K9" s="39"/>
      <c r="L9" s="39"/>
      <c r="M9" s="39"/>
      <c r="N9" s="38"/>
      <c r="O9" s="41"/>
      <c r="P9" s="41"/>
      <c r="Q9" s="41"/>
      <c r="R9" s="42"/>
      <c r="S9" s="39"/>
      <c r="T9" s="41"/>
      <c r="U9" s="43" t="s">
        <v>28</v>
      </c>
      <c r="V9" s="44"/>
      <c r="W9" s="45"/>
      <c r="X9" s="42"/>
    </row>
    <row r="10" spans="1:25" s="35" customFormat="1" x14ac:dyDescent="0.25">
      <c r="B10" s="46" t="s">
        <v>29</v>
      </c>
      <c r="D10" s="37"/>
      <c r="E10" s="38"/>
      <c r="F10" s="39"/>
      <c r="G10" s="39"/>
      <c r="H10" s="38"/>
      <c r="I10" s="40"/>
      <c r="J10" s="40"/>
      <c r="K10" s="39"/>
      <c r="L10" s="39"/>
      <c r="M10" s="39"/>
      <c r="N10" s="38"/>
      <c r="O10" s="41"/>
      <c r="P10" s="41"/>
      <c r="Q10" s="41"/>
      <c r="R10" s="42"/>
      <c r="S10" s="39"/>
      <c r="T10" s="41"/>
      <c r="U10" s="32"/>
      <c r="V10" s="33"/>
      <c r="W10" s="34"/>
      <c r="X10" s="42"/>
    </row>
    <row r="11" spans="1:25" s="35" customFormat="1" x14ac:dyDescent="0.25">
      <c r="B11" s="35" t="s">
        <v>30</v>
      </c>
      <c r="C11" s="47"/>
      <c r="D11" s="48">
        <v>0</v>
      </c>
      <c r="E11" s="49">
        <v>0</v>
      </c>
      <c r="F11" s="50">
        <v>0</v>
      </c>
      <c r="G11" s="51">
        <f>E11*F11</f>
        <v>0</v>
      </c>
      <c r="H11" s="49">
        <v>0</v>
      </c>
      <c r="I11" s="50">
        <v>0</v>
      </c>
      <c r="J11" s="50">
        <v>0</v>
      </c>
      <c r="K11" s="50">
        <v>0</v>
      </c>
      <c r="L11" s="50">
        <v>0</v>
      </c>
      <c r="M11" s="39">
        <f>SUM(H11:L11)*F11</f>
        <v>0</v>
      </c>
      <c r="N11" s="38">
        <f>G11-M11</f>
        <v>0</v>
      </c>
      <c r="O11" s="41">
        <f>N11*D11</f>
        <v>0</v>
      </c>
      <c r="P11" s="41">
        <f>O11/6</f>
        <v>0</v>
      </c>
      <c r="Q11" s="41">
        <f>O11-P11</f>
        <v>0</v>
      </c>
      <c r="R11" s="52">
        <v>0</v>
      </c>
      <c r="S11" s="39">
        <f>$N11*R11</f>
        <v>0</v>
      </c>
      <c r="T11" s="41">
        <f>Q11*R11</f>
        <v>0</v>
      </c>
      <c r="U11" s="53">
        <v>0.45</v>
      </c>
      <c r="V11" s="33"/>
      <c r="W11" s="34"/>
      <c r="X11" s="42"/>
    </row>
    <row r="12" spans="1:25" s="35" customFormat="1" x14ac:dyDescent="0.25">
      <c r="B12" s="35" t="s">
        <v>31</v>
      </c>
      <c r="C12" s="47"/>
      <c r="D12" s="48">
        <v>0</v>
      </c>
      <c r="E12" s="49">
        <v>0</v>
      </c>
      <c r="F12" s="54">
        <f>+F11</f>
        <v>0</v>
      </c>
      <c r="G12" s="51">
        <f>E12*F12</f>
        <v>0</v>
      </c>
      <c r="H12" s="49">
        <v>0</v>
      </c>
      <c r="I12" s="50">
        <v>0</v>
      </c>
      <c r="J12" s="50">
        <v>0</v>
      </c>
      <c r="K12" s="50">
        <v>0</v>
      </c>
      <c r="L12" s="50">
        <v>0</v>
      </c>
      <c r="M12" s="39">
        <f>SUM(H12:L12)*F12</f>
        <v>0</v>
      </c>
      <c r="N12" s="38">
        <f>G12-M12</f>
        <v>0</v>
      </c>
      <c r="O12" s="41">
        <f>N12*D12</f>
        <v>0</v>
      </c>
      <c r="P12" s="41">
        <f>O12/6</f>
        <v>0</v>
      </c>
      <c r="Q12" s="41">
        <f>O12-P12</f>
        <v>0</v>
      </c>
      <c r="R12" s="52">
        <v>0</v>
      </c>
      <c r="S12" s="39">
        <f>$N12*R12</f>
        <v>0</v>
      </c>
      <c r="T12" s="41">
        <f>Q12*R12</f>
        <v>0</v>
      </c>
      <c r="U12" s="53">
        <v>0</v>
      </c>
      <c r="V12" s="33"/>
      <c r="W12" s="34"/>
      <c r="X12" s="42"/>
    </row>
    <row r="13" spans="1:25" s="35" customFormat="1" x14ac:dyDescent="0.25">
      <c r="B13" s="35" t="s">
        <v>32</v>
      </c>
      <c r="C13" s="47"/>
      <c r="D13" s="48">
        <v>0</v>
      </c>
      <c r="E13" s="49">
        <v>0</v>
      </c>
      <c r="F13" s="54">
        <f>+F11</f>
        <v>0</v>
      </c>
      <c r="G13" s="51">
        <f>E13*F13</f>
        <v>0</v>
      </c>
      <c r="H13" s="49">
        <v>0</v>
      </c>
      <c r="I13" s="50">
        <v>0</v>
      </c>
      <c r="J13" s="50">
        <v>0</v>
      </c>
      <c r="K13" s="50">
        <v>0</v>
      </c>
      <c r="L13" s="50">
        <v>0</v>
      </c>
      <c r="M13" s="39">
        <f>SUM(H13:L13)*F13</f>
        <v>0</v>
      </c>
      <c r="N13" s="38">
        <f>G13-M13</f>
        <v>0</v>
      </c>
      <c r="O13" s="41">
        <f>N13*D13</f>
        <v>0</v>
      </c>
      <c r="P13" s="41">
        <f>O13/6</f>
        <v>0</v>
      </c>
      <c r="Q13" s="41">
        <f>O13-P13</f>
        <v>0</v>
      </c>
      <c r="R13" s="52">
        <v>0</v>
      </c>
      <c r="S13" s="39">
        <f>$N13*R13</f>
        <v>0</v>
      </c>
      <c r="T13" s="41">
        <f>Q13*R13</f>
        <v>0</v>
      </c>
      <c r="U13" s="53">
        <v>0</v>
      </c>
      <c r="V13" s="33"/>
      <c r="W13" s="34"/>
      <c r="X13" s="42"/>
    </row>
    <row r="14" spans="1:25" s="35" customFormat="1" x14ac:dyDescent="0.25">
      <c r="B14" s="35" t="s">
        <v>33</v>
      </c>
      <c r="C14" s="47"/>
      <c r="D14" s="48">
        <v>0</v>
      </c>
      <c r="E14" s="55">
        <f>SUM(E11:E13)</f>
        <v>0</v>
      </c>
      <c r="F14" s="54">
        <f>+F11</f>
        <v>0</v>
      </c>
      <c r="G14" s="51"/>
      <c r="H14" s="55"/>
      <c r="I14" s="54"/>
      <c r="J14" s="54"/>
      <c r="K14" s="54"/>
      <c r="L14" s="54"/>
      <c r="M14" s="39"/>
      <c r="N14" s="38">
        <f>SUM(N11:N13)</f>
        <v>0</v>
      </c>
      <c r="O14" s="129" t="s">
        <v>34</v>
      </c>
      <c r="P14" s="129"/>
      <c r="Q14" s="130"/>
      <c r="R14" s="52">
        <v>0</v>
      </c>
      <c r="S14" s="39">
        <f>+(S11*R14)+(S12*R14)+(S13*R14)</f>
        <v>0</v>
      </c>
      <c r="T14" s="41">
        <f>-(+S14*D14)*(5/6)</f>
        <v>0</v>
      </c>
      <c r="U14" s="53">
        <v>0.1</v>
      </c>
      <c r="V14" s="33"/>
      <c r="W14" s="34"/>
      <c r="X14" s="42"/>
    </row>
    <row r="15" spans="1:25" s="35" customFormat="1" x14ac:dyDescent="0.25">
      <c r="B15" s="35" t="s">
        <v>35</v>
      </c>
      <c r="C15" s="47"/>
      <c r="D15" s="56"/>
      <c r="E15" s="55"/>
      <c r="F15" s="54"/>
      <c r="G15" s="57">
        <f>SUM(G11:G14)</f>
        <v>0</v>
      </c>
      <c r="H15" s="55"/>
      <c r="I15" s="54"/>
      <c r="J15" s="54"/>
      <c r="K15" s="54"/>
      <c r="L15" s="54"/>
      <c r="M15" s="57">
        <f>SUM(M11:M14)</f>
        <v>0</v>
      </c>
      <c r="N15" s="38"/>
      <c r="O15" s="128"/>
      <c r="P15" s="128"/>
      <c r="Q15" s="59"/>
      <c r="R15" s="42"/>
      <c r="S15" s="39"/>
      <c r="T15" s="60">
        <f>SUM(T11:T14)</f>
        <v>0</v>
      </c>
      <c r="U15" s="53"/>
      <c r="V15" s="33"/>
      <c r="W15" s="34"/>
      <c r="X15" s="42"/>
    </row>
    <row r="16" spans="1:25" s="35" customFormat="1" x14ac:dyDescent="0.25">
      <c r="C16" s="47"/>
      <c r="D16" s="56"/>
      <c r="E16" s="55"/>
      <c r="F16" s="54"/>
      <c r="G16" s="51"/>
      <c r="H16" s="55"/>
      <c r="I16" s="54"/>
      <c r="J16" s="54"/>
      <c r="K16" s="54"/>
      <c r="L16" s="54"/>
      <c r="M16" s="61" t="e">
        <f>+M15/G15</f>
        <v>#DIV/0!</v>
      </c>
      <c r="N16" s="38"/>
      <c r="O16" s="128"/>
      <c r="P16" s="128"/>
      <c r="Q16" s="59"/>
      <c r="R16" s="42"/>
      <c r="S16" s="62"/>
      <c r="T16" s="41"/>
      <c r="U16" s="53"/>
      <c r="V16" s="33"/>
      <c r="W16" s="34"/>
      <c r="X16" s="42"/>
    </row>
    <row r="17" spans="2:24" s="35" customFormat="1" x14ac:dyDescent="0.25">
      <c r="B17" s="46" t="s">
        <v>36</v>
      </c>
      <c r="C17" s="47"/>
      <c r="D17" s="37"/>
      <c r="E17" s="38"/>
      <c r="F17" s="39"/>
      <c r="G17" s="39"/>
      <c r="H17" s="38"/>
      <c r="I17" s="40"/>
      <c r="J17" s="40"/>
      <c r="K17" s="39"/>
      <c r="L17" s="39"/>
      <c r="M17" s="39"/>
      <c r="N17" s="38"/>
      <c r="O17" s="41"/>
      <c r="P17" s="41"/>
      <c r="Q17" s="41"/>
      <c r="R17" s="42"/>
      <c r="S17" s="39"/>
      <c r="T17" s="41"/>
      <c r="U17" s="53"/>
      <c r="V17" s="33"/>
      <c r="W17" s="34"/>
      <c r="X17" s="42"/>
    </row>
    <row r="18" spans="2:24" s="35" customFormat="1" x14ac:dyDescent="0.25">
      <c r="B18" s="35" t="s">
        <v>30</v>
      </c>
      <c r="C18" s="47"/>
      <c r="D18" s="48">
        <v>18.5</v>
      </c>
      <c r="E18" s="49">
        <v>240</v>
      </c>
      <c r="F18" s="50">
        <v>10</v>
      </c>
      <c r="G18" s="51">
        <f>E18*F18</f>
        <v>2400</v>
      </c>
      <c r="H18" s="49">
        <v>0</v>
      </c>
      <c r="I18" s="50">
        <v>0</v>
      </c>
      <c r="J18" s="50">
        <v>0</v>
      </c>
      <c r="K18" s="50">
        <v>0</v>
      </c>
      <c r="L18" s="50">
        <v>0</v>
      </c>
      <c r="M18" s="39">
        <f>SUM(H18:L18)*F18</f>
        <v>0</v>
      </c>
      <c r="N18" s="38">
        <f>G18-M18</f>
        <v>2400</v>
      </c>
      <c r="O18" s="41">
        <f>N18*D18</f>
        <v>44400</v>
      </c>
      <c r="P18" s="41">
        <f>O18/6</f>
        <v>7400</v>
      </c>
      <c r="Q18" s="41">
        <f>O18-P18</f>
        <v>37000</v>
      </c>
      <c r="R18" s="52">
        <v>0.8</v>
      </c>
      <c r="S18" s="39">
        <f>$N18*R18</f>
        <v>1920</v>
      </c>
      <c r="T18" s="41">
        <f>Q18*R18</f>
        <v>29600</v>
      </c>
      <c r="U18" s="53"/>
      <c r="V18" s="33"/>
      <c r="W18" s="34"/>
      <c r="X18" s="42"/>
    </row>
    <row r="19" spans="2:24" s="35" customFormat="1" x14ac:dyDescent="0.25">
      <c r="B19" s="35" t="s">
        <v>31</v>
      </c>
      <c r="C19" s="47"/>
      <c r="D19" s="48">
        <v>0</v>
      </c>
      <c r="E19" s="49">
        <v>0</v>
      </c>
      <c r="F19" s="54">
        <f>+F18</f>
        <v>10</v>
      </c>
      <c r="G19" s="51">
        <f>E19*F19</f>
        <v>0</v>
      </c>
      <c r="H19" s="49">
        <v>0</v>
      </c>
      <c r="I19" s="50">
        <v>0</v>
      </c>
      <c r="J19" s="50">
        <v>0</v>
      </c>
      <c r="K19" s="50">
        <v>0</v>
      </c>
      <c r="L19" s="50">
        <v>0</v>
      </c>
      <c r="M19" s="39">
        <f>SUM(H19:L19)*F19</f>
        <v>0</v>
      </c>
      <c r="N19" s="38">
        <f>G19-M19</f>
        <v>0</v>
      </c>
      <c r="O19" s="41">
        <f>N19*D19</f>
        <v>0</v>
      </c>
      <c r="P19" s="41">
        <f>O19/6</f>
        <v>0</v>
      </c>
      <c r="Q19" s="41">
        <f>O19-P19</f>
        <v>0</v>
      </c>
      <c r="R19" s="52">
        <v>0</v>
      </c>
      <c r="S19" s="39">
        <f>$N19*R19</f>
        <v>0</v>
      </c>
      <c r="T19" s="41">
        <f>Q19*R19</f>
        <v>0</v>
      </c>
      <c r="U19" s="53"/>
      <c r="V19" s="33"/>
      <c r="W19" s="34"/>
      <c r="X19" s="42"/>
    </row>
    <row r="20" spans="2:24" s="35" customFormat="1" x14ac:dyDescent="0.25">
      <c r="B20" s="35" t="s">
        <v>32</v>
      </c>
      <c r="C20" s="47"/>
      <c r="D20" s="48">
        <v>0</v>
      </c>
      <c r="E20" s="49">
        <v>0</v>
      </c>
      <c r="F20" s="54">
        <f>+F18</f>
        <v>10</v>
      </c>
      <c r="G20" s="51">
        <f>E20*F20</f>
        <v>0</v>
      </c>
      <c r="H20" s="49">
        <v>0</v>
      </c>
      <c r="I20" s="50">
        <v>0</v>
      </c>
      <c r="J20" s="50">
        <v>0</v>
      </c>
      <c r="K20" s="50">
        <v>0</v>
      </c>
      <c r="L20" s="50">
        <v>0</v>
      </c>
      <c r="M20" s="39">
        <f>SUM(H20:L20)*F20</f>
        <v>0</v>
      </c>
      <c r="N20" s="38">
        <f>G20-M20</f>
        <v>0</v>
      </c>
      <c r="O20" s="41">
        <f>N20*D20</f>
        <v>0</v>
      </c>
      <c r="P20" s="41">
        <f>O20/6</f>
        <v>0</v>
      </c>
      <c r="Q20" s="41">
        <f>O20-P20</f>
        <v>0</v>
      </c>
      <c r="R20" s="52">
        <v>0</v>
      </c>
      <c r="S20" s="39">
        <f>$N20*R20</f>
        <v>0</v>
      </c>
      <c r="T20" s="41">
        <f>Q20*R20</f>
        <v>0</v>
      </c>
      <c r="U20" s="53"/>
      <c r="V20" s="33"/>
      <c r="W20" s="34"/>
      <c r="X20" s="42"/>
    </row>
    <row r="21" spans="2:24" s="35" customFormat="1" x14ac:dyDescent="0.25">
      <c r="B21" s="35" t="s">
        <v>33</v>
      </c>
      <c r="C21" s="47"/>
      <c r="D21" s="48">
        <v>8.5</v>
      </c>
      <c r="E21" s="55">
        <f>SUM(E18:E20)</f>
        <v>240</v>
      </c>
      <c r="F21" s="54">
        <f>+F18</f>
        <v>10</v>
      </c>
      <c r="G21" s="51"/>
      <c r="H21" s="55"/>
      <c r="I21" s="54"/>
      <c r="J21" s="54"/>
      <c r="K21" s="54"/>
      <c r="L21" s="54"/>
      <c r="M21" s="39"/>
      <c r="N21" s="38">
        <f>SUM(N18:N20)</f>
        <v>2400</v>
      </c>
      <c r="O21" s="129" t="s">
        <v>34</v>
      </c>
      <c r="P21" s="129"/>
      <c r="Q21" s="130"/>
      <c r="R21" s="52">
        <v>0.1</v>
      </c>
      <c r="S21" s="39">
        <f>+(S18*R21)+(S19*R21)+(S20*R21)</f>
        <v>192</v>
      </c>
      <c r="T21" s="41">
        <f>-(+S21*D21)*(5/6)</f>
        <v>-1360</v>
      </c>
      <c r="U21" s="53"/>
      <c r="V21" s="33"/>
      <c r="W21" s="34"/>
      <c r="X21" s="42"/>
    </row>
    <row r="22" spans="2:24" s="35" customFormat="1" x14ac:dyDescent="0.25">
      <c r="B22" s="35" t="s">
        <v>37</v>
      </c>
      <c r="C22" s="47"/>
      <c r="D22" s="56"/>
      <c r="E22" s="55"/>
      <c r="F22" s="54"/>
      <c r="G22" s="57">
        <f>SUM(G18:G21)</f>
        <v>2400</v>
      </c>
      <c r="H22" s="55"/>
      <c r="I22" s="54"/>
      <c r="J22" s="54"/>
      <c r="K22" s="54"/>
      <c r="L22" s="54"/>
      <c r="M22" s="57">
        <f>SUM(M18:M21)</f>
        <v>0</v>
      </c>
      <c r="N22" s="38"/>
      <c r="O22" s="128"/>
      <c r="P22" s="128"/>
      <c r="Q22" s="59"/>
      <c r="R22" s="52"/>
      <c r="S22" s="39"/>
      <c r="T22" s="60">
        <f>SUM(T18:T21)</f>
        <v>28240</v>
      </c>
      <c r="U22" s="53"/>
      <c r="V22" s="33"/>
      <c r="W22" s="34"/>
      <c r="X22" s="42"/>
    </row>
    <row r="23" spans="2:24" s="35" customFormat="1" x14ac:dyDescent="0.25">
      <c r="C23" s="47"/>
      <c r="D23" s="56"/>
      <c r="E23" s="55"/>
      <c r="F23" s="54"/>
      <c r="G23" s="63"/>
      <c r="H23" s="55"/>
      <c r="I23" s="54"/>
      <c r="J23" s="54"/>
      <c r="K23" s="54"/>
      <c r="L23" s="54"/>
      <c r="M23" s="61">
        <f>+M22/G22</f>
        <v>0</v>
      </c>
      <c r="N23" s="64"/>
      <c r="O23" s="65"/>
      <c r="P23" s="65"/>
      <c r="Q23" s="65"/>
      <c r="R23" s="66"/>
      <c r="S23" s="67"/>
      <c r="T23" s="65"/>
      <c r="U23" s="68"/>
      <c r="V23" s="69"/>
      <c r="W23" s="70"/>
      <c r="X23" s="42"/>
    </row>
    <row r="24" spans="2:24" s="35" customFormat="1" x14ac:dyDescent="0.25">
      <c r="B24" s="46" t="s">
        <v>38</v>
      </c>
      <c r="C24" s="47"/>
      <c r="D24" s="37"/>
      <c r="E24" s="38"/>
      <c r="F24" s="39"/>
      <c r="G24" s="39"/>
      <c r="H24" s="38"/>
      <c r="I24" s="40"/>
      <c r="J24" s="40"/>
      <c r="K24" s="39"/>
      <c r="L24" s="39"/>
      <c r="M24" s="39"/>
      <c r="N24" s="38"/>
      <c r="O24" s="41"/>
      <c r="P24" s="41"/>
      <c r="Q24" s="41"/>
      <c r="R24" s="42"/>
      <c r="S24" s="39"/>
      <c r="T24" s="41"/>
      <c r="U24" s="68"/>
      <c r="V24" s="69"/>
      <c r="W24" s="70"/>
      <c r="X24" s="42"/>
    </row>
    <row r="25" spans="2:24" s="35" customFormat="1" x14ac:dyDescent="0.25">
      <c r="B25" s="35" t="s">
        <v>30</v>
      </c>
      <c r="C25" s="47"/>
      <c r="D25" s="48">
        <v>18.5</v>
      </c>
      <c r="E25" s="49">
        <v>240</v>
      </c>
      <c r="F25" s="50">
        <v>27</v>
      </c>
      <c r="G25" s="51">
        <f>E25*F25</f>
        <v>6480</v>
      </c>
      <c r="H25" s="49">
        <v>0</v>
      </c>
      <c r="I25" s="50">
        <v>0</v>
      </c>
      <c r="J25" s="50">
        <v>0</v>
      </c>
      <c r="K25" s="50">
        <v>0</v>
      </c>
      <c r="L25" s="50">
        <v>0</v>
      </c>
      <c r="M25" s="39">
        <f>SUM(H25:L25)*F25</f>
        <v>0</v>
      </c>
      <c r="N25" s="38">
        <f>G25-M25</f>
        <v>6480</v>
      </c>
      <c r="O25" s="41">
        <f>N25*D25</f>
        <v>119880</v>
      </c>
      <c r="P25" s="41">
        <f>O25/6</f>
        <v>19980</v>
      </c>
      <c r="Q25" s="41">
        <f>O25-P25</f>
        <v>99900</v>
      </c>
      <c r="R25" s="52">
        <v>0.8</v>
      </c>
      <c r="S25" s="39">
        <f>$N25*R25</f>
        <v>5184</v>
      </c>
      <c r="T25" s="41">
        <f>Q25*R25</f>
        <v>79920</v>
      </c>
      <c r="U25" s="68"/>
      <c r="V25" s="69"/>
      <c r="W25" s="70"/>
      <c r="X25" s="42"/>
    </row>
    <row r="26" spans="2:24" s="35" customFormat="1" x14ac:dyDescent="0.25">
      <c r="B26" s="35" t="s">
        <v>31</v>
      </c>
      <c r="C26" s="47"/>
      <c r="D26" s="48">
        <v>0</v>
      </c>
      <c r="E26" s="49">
        <v>0</v>
      </c>
      <c r="F26" s="54">
        <f>+F25</f>
        <v>27</v>
      </c>
      <c r="G26" s="51">
        <f>E26*F26</f>
        <v>0</v>
      </c>
      <c r="H26" s="49">
        <v>0</v>
      </c>
      <c r="I26" s="50">
        <v>0</v>
      </c>
      <c r="J26" s="50">
        <v>0</v>
      </c>
      <c r="K26" s="50">
        <v>0</v>
      </c>
      <c r="L26" s="50">
        <v>0</v>
      </c>
      <c r="M26" s="39">
        <f>SUM(H26:L26)*F26</f>
        <v>0</v>
      </c>
      <c r="N26" s="38">
        <f>G26-M26</f>
        <v>0</v>
      </c>
      <c r="O26" s="41">
        <f>N26*D26</f>
        <v>0</v>
      </c>
      <c r="P26" s="41">
        <f>O26/6</f>
        <v>0</v>
      </c>
      <c r="Q26" s="41">
        <f>O26-P26</f>
        <v>0</v>
      </c>
      <c r="R26" s="52">
        <v>0</v>
      </c>
      <c r="S26" s="39">
        <f>$N26*R26</f>
        <v>0</v>
      </c>
      <c r="T26" s="41">
        <f>Q26*R26</f>
        <v>0</v>
      </c>
      <c r="U26" s="68"/>
      <c r="V26" s="69"/>
      <c r="W26" s="70"/>
      <c r="X26" s="42"/>
    </row>
    <row r="27" spans="2:24" s="35" customFormat="1" x14ac:dyDescent="0.25">
      <c r="B27" s="35" t="s">
        <v>32</v>
      </c>
      <c r="C27" s="47"/>
      <c r="D27" s="48">
        <v>0</v>
      </c>
      <c r="E27" s="49">
        <v>0</v>
      </c>
      <c r="F27" s="54">
        <f>+F25</f>
        <v>27</v>
      </c>
      <c r="G27" s="51">
        <f>E27*F27</f>
        <v>0</v>
      </c>
      <c r="H27" s="49">
        <v>0</v>
      </c>
      <c r="I27" s="50">
        <v>0</v>
      </c>
      <c r="J27" s="50">
        <v>0</v>
      </c>
      <c r="K27" s="50">
        <v>0</v>
      </c>
      <c r="L27" s="50">
        <v>0</v>
      </c>
      <c r="M27" s="39">
        <f>SUM(H27:L27)*F27</f>
        <v>0</v>
      </c>
      <c r="N27" s="38">
        <f>G27-M27</f>
        <v>0</v>
      </c>
      <c r="O27" s="41">
        <f>N27*D27</f>
        <v>0</v>
      </c>
      <c r="P27" s="41">
        <f>O27/6</f>
        <v>0</v>
      </c>
      <c r="Q27" s="41">
        <f>O27-P27</f>
        <v>0</v>
      </c>
      <c r="R27" s="52">
        <v>0</v>
      </c>
      <c r="S27" s="39">
        <f>$N27*R27</f>
        <v>0</v>
      </c>
      <c r="T27" s="41">
        <f>Q27*R27</f>
        <v>0</v>
      </c>
      <c r="U27" s="68"/>
      <c r="V27" s="69"/>
      <c r="W27" s="70"/>
      <c r="X27" s="42"/>
    </row>
    <row r="28" spans="2:24" s="35" customFormat="1" x14ac:dyDescent="0.25">
      <c r="B28" s="35" t="s">
        <v>33</v>
      </c>
      <c r="C28" s="47"/>
      <c r="D28" s="48">
        <v>8.5</v>
      </c>
      <c r="E28" s="55">
        <f>SUM(E25:E27)</f>
        <v>240</v>
      </c>
      <c r="F28" s="54">
        <f>+F25</f>
        <v>27</v>
      </c>
      <c r="G28" s="51"/>
      <c r="H28" s="55"/>
      <c r="I28" s="54"/>
      <c r="J28" s="54"/>
      <c r="K28" s="54"/>
      <c r="L28" s="54"/>
      <c r="M28" s="39"/>
      <c r="N28" s="38">
        <f>SUM(N25:N27)</f>
        <v>6480</v>
      </c>
      <c r="O28" s="129" t="s">
        <v>34</v>
      </c>
      <c r="P28" s="129"/>
      <c r="Q28" s="130"/>
      <c r="R28" s="52">
        <v>0.1</v>
      </c>
      <c r="S28" s="39">
        <f>+(S25*R28)+(S27*R28)</f>
        <v>518.4</v>
      </c>
      <c r="T28" s="41">
        <f>-(+S28*D28)*(5/6)</f>
        <v>-3672</v>
      </c>
      <c r="U28" s="68"/>
      <c r="V28" s="69"/>
      <c r="W28" s="70"/>
      <c r="X28" s="42"/>
    </row>
    <row r="29" spans="2:24" s="35" customFormat="1" x14ac:dyDescent="0.25">
      <c r="B29" s="35" t="s">
        <v>39</v>
      </c>
      <c r="C29" s="47"/>
      <c r="D29" s="56"/>
      <c r="E29" s="55"/>
      <c r="F29" s="54"/>
      <c r="G29" s="57">
        <f>SUM(G25:G28)</f>
        <v>6480</v>
      </c>
      <c r="H29" s="55"/>
      <c r="I29" s="54"/>
      <c r="J29" s="54"/>
      <c r="K29" s="54"/>
      <c r="L29" s="54"/>
      <c r="M29" s="57">
        <f>SUM(M25:M28)</f>
        <v>0</v>
      </c>
      <c r="N29" s="38"/>
      <c r="O29" s="128"/>
      <c r="P29" s="128"/>
      <c r="Q29" s="59"/>
      <c r="R29" s="52"/>
      <c r="S29" s="39"/>
      <c r="T29" s="60">
        <f>SUM(T25:T28)</f>
        <v>76248</v>
      </c>
      <c r="U29" s="68"/>
      <c r="V29" s="69"/>
      <c r="W29" s="70"/>
      <c r="X29" s="42"/>
    </row>
    <row r="30" spans="2:24" s="35" customFormat="1" x14ac:dyDescent="0.25">
      <c r="C30" s="47"/>
      <c r="D30" s="56"/>
      <c r="E30" s="55"/>
      <c r="F30" s="54"/>
      <c r="G30" s="63"/>
      <c r="H30" s="55"/>
      <c r="I30" s="54"/>
      <c r="J30" s="54"/>
      <c r="K30" s="54"/>
      <c r="L30" s="54"/>
      <c r="M30" s="61">
        <f>+M29/G29</f>
        <v>0</v>
      </c>
      <c r="N30" s="64"/>
      <c r="O30" s="65"/>
      <c r="P30" s="65"/>
      <c r="Q30" s="65"/>
      <c r="R30" s="66"/>
      <c r="S30" s="67"/>
      <c r="T30" s="65"/>
      <c r="U30" s="68"/>
      <c r="V30" s="69"/>
      <c r="W30" s="70"/>
      <c r="X30" s="42"/>
    </row>
    <row r="31" spans="2:24" s="35" customFormat="1" x14ac:dyDescent="0.25">
      <c r="B31" s="46" t="s">
        <v>40</v>
      </c>
      <c r="C31" s="47"/>
      <c r="D31" s="56"/>
      <c r="E31" s="55"/>
      <c r="F31" s="54"/>
      <c r="G31" s="63"/>
      <c r="H31" s="55"/>
      <c r="I31" s="54"/>
      <c r="J31" s="54"/>
      <c r="K31" s="54"/>
      <c r="L31" s="54"/>
      <c r="M31" s="67"/>
      <c r="N31" s="64"/>
      <c r="O31" s="65"/>
      <c r="P31" s="65"/>
      <c r="Q31" s="65"/>
      <c r="R31" s="66"/>
      <c r="S31" s="67"/>
      <c r="T31" s="65"/>
      <c r="U31" s="68"/>
      <c r="V31" s="69"/>
      <c r="W31" s="70"/>
      <c r="X31" s="42"/>
    </row>
    <row r="32" spans="2:24" s="35" customFormat="1" x14ac:dyDescent="0.25">
      <c r="B32" s="35" t="s">
        <v>30</v>
      </c>
      <c r="C32" s="47"/>
      <c r="D32" s="48">
        <v>0</v>
      </c>
      <c r="E32" s="49">
        <v>0</v>
      </c>
      <c r="F32" s="50">
        <v>0</v>
      </c>
      <c r="G32" s="51">
        <f>E32*F32</f>
        <v>0</v>
      </c>
      <c r="H32" s="49">
        <v>0</v>
      </c>
      <c r="I32" s="50">
        <v>0</v>
      </c>
      <c r="J32" s="50">
        <v>0</v>
      </c>
      <c r="K32" s="50">
        <v>0</v>
      </c>
      <c r="L32" s="50">
        <v>0</v>
      </c>
      <c r="M32" s="39">
        <f>SUM(H32:L32)*F32</f>
        <v>0</v>
      </c>
      <c r="N32" s="38">
        <f>G32-M32</f>
        <v>0</v>
      </c>
      <c r="O32" s="41">
        <f>N32*D32</f>
        <v>0</v>
      </c>
      <c r="P32" s="41">
        <f>O32/6</f>
        <v>0</v>
      </c>
      <c r="Q32" s="41">
        <f>O32-P32</f>
        <v>0</v>
      </c>
      <c r="R32" s="52">
        <v>0</v>
      </c>
      <c r="S32" s="39">
        <f>$N32*R32</f>
        <v>0</v>
      </c>
      <c r="T32" s="41">
        <f>Q32*R32</f>
        <v>0</v>
      </c>
      <c r="U32" s="53">
        <v>0.45</v>
      </c>
      <c r="V32" s="33"/>
      <c r="W32" s="34"/>
      <c r="X32" s="42"/>
    </row>
    <row r="33" spans="1:29" s="35" customFormat="1" x14ac:dyDescent="0.25">
      <c r="B33" s="35" t="s">
        <v>31</v>
      </c>
      <c r="C33" s="47"/>
      <c r="D33" s="48">
        <v>0</v>
      </c>
      <c r="E33" s="49">
        <v>0</v>
      </c>
      <c r="F33" s="54">
        <f>+F32</f>
        <v>0</v>
      </c>
      <c r="G33" s="51">
        <f>E33*F33</f>
        <v>0</v>
      </c>
      <c r="H33" s="49">
        <v>0</v>
      </c>
      <c r="I33" s="50">
        <v>0</v>
      </c>
      <c r="J33" s="50">
        <v>0</v>
      </c>
      <c r="K33" s="50">
        <v>0</v>
      </c>
      <c r="L33" s="50">
        <v>0</v>
      </c>
      <c r="M33" s="39">
        <f>SUM(H33:L33)*F33</f>
        <v>0</v>
      </c>
      <c r="N33" s="38">
        <f>G33-M33</f>
        <v>0</v>
      </c>
      <c r="O33" s="41">
        <f>N33*D33</f>
        <v>0</v>
      </c>
      <c r="P33" s="41">
        <f>O33/6</f>
        <v>0</v>
      </c>
      <c r="Q33" s="41">
        <f>O33-P33</f>
        <v>0</v>
      </c>
      <c r="R33" s="52">
        <v>0</v>
      </c>
      <c r="S33" s="39">
        <f>$N33*R33</f>
        <v>0</v>
      </c>
      <c r="T33" s="41">
        <f>Q33*R33</f>
        <v>0</v>
      </c>
      <c r="U33" s="53">
        <v>0</v>
      </c>
      <c r="V33" s="33"/>
      <c r="W33" s="34"/>
      <c r="X33" s="42"/>
    </row>
    <row r="34" spans="1:29" s="35" customFormat="1" x14ac:dyDescent="0.25">
      <c r="B34" s="35" t="s">
        <v>32</v>
      </c>
      <c r="C34" s="47"/>
      <c r="D34" s="48">
        <v>0</v>
      </c>
      <c r="E34" s="49">
        <v>0</v>
      </c>
      <c r="F34" s="54">
        <f>F32</f>
        <v>0</v>
      </c>
      <c r="G34" s="51">
        <f>E34*F34</f>
        <v>0</v>
      </c>
      <c r="H34" s="49">
        <v>0</v>
      </c>
      <c r="I34" s="50">
        <v>0</v>
      </c>
      <c r="J34" s="50">
        <v>0</v>
      </c>
      <c r="K34" s="50">
        <v>0</v>
      </c>
      <c r="L34" s="50">
        <v>0</v>
      </c>
      <c r="M34" s="39">
        <f>SUM(H34:L34)*F34</f>
        <v>0</v>
      </c>
      <c r="N34" s="38">
        <f>G34-M34</f>
        <v>0</v>
      </c>
      <c r="O34" s="41">
        <f>N34*D34</f>
        <v>0</v>
      </c>
      <c r="P34" s="41">
        <f>O34/6</f>
        <v>0</v>
      </c>
      <c r="Q34" s="41">
        <f>O34-P34</f>
        <v>0</v>
      </c>
      <c r="R34" s="52">
        <v>0</v>
      </c>
      <c r="S34" s="39">
        <f>$N34*R34</f>
        <v>0</v>
      </c>
      <c r="T34" s="41">
        <f>Q34*R34</f>
        <v>0</v>
      </c>
      <c r="U34" s="53">
        <v>0</v>
      </c>
      <c r="V34" s="33"/>
      <c r="W34" s="34"/>
      <c r="X34" s="42"/>
    </row>
    <row r="35" spans="1:29" s="35" customFormat="1" x14ac:dyDescent="0.25">
      <c r="B35" s="35" t="s">
        <v>33</v>
      </c>
      <c r="C35" s="47"/>
      <c r="D35" s="48">
        <v>0</v>
      </c>
      <c r="E35" s="55">
        <f>SUM(E32:E34)</f>
        <v>0</v>
      </c>
      <c r="F35" s="54">
        <f>F32</f>
        <v>0</v>
      </c>
      <c r="G35" s="51"/>
      <c r="H35" s="55"/>
      <c r="I35" s="54"/>
      <c r="J35" s="54"/>
      <c r="K35" s="54"/>
      <c r="L35" s="54"/>
      <c r="M35" s="39">
        <v>0</v>
      </c>
      <c r="N35" s="38">
        <f>SUM(N32:N34)</f>
        <v>0</v>
      </c>
      <c r="O35" s="129" t="s">
        <v>34</v>
      </c>
      <c r="P35" s="129"/>
      <c r="Q35" s="130"/>
      <c r="R35" s="52">
        <v>0</v>
      </c>
      <c r="S35" s="39">
        <f>+(S32*R35)+(S34*R35)</f>
        <v>0</v>
      </c>
      <c r="T35" s="41">
        <f>-(+S35*D35)*(5/6)</f>
        <v>0</v>
      </c>
      <c r="U35" s="53">
        <v>0.1</v>
      </c>
      <c r="V35" s="33"/>
      <c r="W35" s="34"/>
      <c r="X35" s="42"/>
    </row>
    <row r="36" spans="1:29" s="35" customFormat="1" x14ac:dyDescent="0.25">
      <c r="B36" s="35" t="s">
        <v>41</v>
      </c>
      <c r="C36" s="47"/>
      <c r="D36" s="37"/>
      <c r="E36" s="55"/>
      <c r="F36" s="54"/>
      <c r="G36" s="57">
        <f>SUM(G32:G35)</f>
        <v>0</v>
      </c>
      <c r="H36" s="55"/>
      <c r="I36" s="54"/>
      <c r="J36" s="54"/>
      <c r="K36" s="54"/>
      <c r="L36" s="54"/>
      <c r="M36" s="57">
        <f>SUM(M32:M35)</f>
        <v>0</v>
      </c>
      <c r="N36" s="38"/>
      <c r="O36" s="128"/>
      <c r="P36" s="128"/>
      <c r="Q36" s="59"/>
      <c r="R36" s="66"/>
      <c r="S36" s="39"/>
      <c r="T36" s="60">
        <f>SUM(T32:T35)</f>
        <v>0</v>
      </c>
      <c r="U36" s="53"/>
      <c r="V36" s="33"/>
      <c r="W36" s="34"/>
      <c r="X36" s="42"/>
    </row>
    <row r="37" spans="1:29" s="35" customFormat="1" x14ac:dyDescent="0.25">
      <c r="D37" s="37"/>
      <c r="E37" s="38"/>
      <c r="F37" s="39"/>
      <c r="G37" s="51"/>
      <c r="H37" s="38"/>
      <c r="I37" s="40"/>
      <c r="J37" s="40"/>
      <c r="K37" s="39"/>
      <c r="L37" s="39"/>
      <c r="M37" s="61" t="e">
        <f>+M36/G36</f>
        <v>#DIV/0!</v>
      </c>
      <c r="N37" s="38"/>
      <c r="O37" s="41"/>
      <c r="P37" s="41"/>
      <c r="Q37" s="41"/>
      <c r="R37" s="42"/>
      <c r="S37" s="39"/>
      <c r="T37" s="41"/>
      <c r="U37" s="32"/>
      <c r="V37" s="33"/>
      <c r="W37" s="34"/>
      <c r="X37" s="42"/>
    </row>
    <row r="38" spans="1:29" s="35" customFormat="1" x14ac:dyDescent="0.25">
      <c r="D38" s="37"/>
      <c r="E38" s="38"/>
      <c r="F38" s="39"/>
      <c r="G38" s="51"/>
      <c r="H38" s="38"/>
      <c r="I38" s="40"/>
      <c r="J38" s="40"/>
      <c r="K38" s="39"/>
      <c r="L38" s="39"/>
      <c r="M38" s="61"/>
      <c r="N38" s="38"/>
      <c r="O38" s="41"/>
      <c r="P38" s="41"/>
      <c r="Q38" s="41"/>
      <c r="R38" s="42"/>
      <c r="S38" s="39"/>
      <c r="T38" s="41"/>
      <c r="U38" s="32"/>
      <c r="V38" s="33"/>
      <c r="W38" s="34"/>
      <c r="X38" s="42"/>
    </row>
    <row r="39" spans="1:29" s="46" customFormat="1" ht="15.75" thickBot="1" x14ac:dyDescent="0.3">
      <c r="A39" s="71"/>
      <c r="B39" s="71" t="s">
        <v>42</v>
      </c>
      <c r="C39" s="71"/>
      <c r="D39" s="72"/>
      <c r="E39" s="73"/>
      <c r="F39" s="74">
        <f>+F32+F25+F18+F11</f>
        <v>37</v>
      </c>
      <c r="G39" s="75">
        <f>+G36+G29+G22+G15</f>
        <v>8880</v>
      </c>
      <c r="H39" s="73"/>
      <c r="I39" s="74"/>
      <c r="J39" s="74"/>
      <c r="K39" s="74"/>
      <c r="L39" s="74"/>
      <c r="M39" s="75">
        <f>+M36+M29+M22+M15</f>
        <v>0</v>
      </c>
      <c r="N39" s="76">
        <f>+N14+N21+N28+N35</f>
        <v>8880</v>
      </c>
      <c r="O39" s="77">
        <f>SUM(O8:O37)</f>
        <v>164280</v>
      </c>
      <c r="P39" s="77"/>
      <c r="Q39" s="77">
        <f>SUM(Q8:Q37)</f>
        <v>136900</v>
      </c>
      <c r="R39" s="78"/>
      <c r="S39" s="74">
        <f>SUM(S8:S37)-S35-S28-S21-S14</f>
        <v>7104</v>
      </c>
      <c r="T39" s="77">
        <f>+T36+T29+T22+T15</f>
        <v>104488</v>
      </c>
      <c r="U39" s="79"/>
      <c r="V39" s="80"/>
      <c r="W39" s="81"/>
      <c r="X39" s="82"/>
    </row>
    <row r="40" spans="1:29" s="46" customFormat="1" ht="15.75" thickTop="1" x14ac:dyDescent="0.25">
      <c r="A40" s="83"/>
      <c r="B40" s="83"/>
      <c r="C40" s="83"/>
      <c r="D40" s="84"/>
      <c r="E40" s="85"/>
      <c r="F40" s="85"/>
      <c r="G40" s="86"/>
      <c r="H40" s="85"/>
      <c r="I40" s="85" t="s">
        <v>43</v>
      </c>
      <c r="J40" s="85"/>
      <c r="K40" s="85"/>
      <c r="L40" s="85"/>
      <c r="M40" s="87">
        <f>+M39/G39</f>
        <v>0</v>
      </c>
      <c r="N40" s="85"/>
      <c r="O40" s="84"/>
      <c r="P40" s="84"/>
      <c r="Q40" s="84"/>
      <c r="R40" s="88" t="s">
        <v>44</v>
      </c>
      <c r="S40" s="85"/>
      <c r="T40" s="87">
        <f>+T39/Q39</f>
        <v>0.76324324324324322</v>
      </c>
      <c r="U40" s="89"/>
      <c r="V40" s="90"/>
      <c r="W40" s="91"/>
      <c r="X40" s="83"/>
    </row>
    <row r="41" spans="1:29" s="46" customFormat="1" x14ac:dyDescent="0.25">
      <c r="A41" s="83"/>
      <c r="B41" s="83"/>
      <c r="C41" s="83"/>
      <c r="D41" s="84"/>
      <c r="E41" s="85"/>
      <c r="F41" s="85"/>
      <c r="G41" s="86"/>
      <c r="H41" s="85"/>
      <c r="I41" s="85" t="s">
        <v>45</v>
      </c>
      <c r="J41" s="85"/>
      <c r="K41" s="85"/>
      <c r="L41" s="85"/>
      <c r="M41" s="87">
        <f>+S39/G39</f>
        <v>0.8</v>
      </c>
      <c r="N41" s="85"/>
      <c r="O41" s="84"/>
      <c r="P41" s="84"/>
      <c r="Q41" s="84"/>
      <c r="R41" s="88" t="s">
        <v>46</v>
      </c>
      <c r="S41" s="85"/>
      <c r="T41" s="92">
        <f>+(T39/S39)*1.2</f>
        <v>17.649999999999999</v>
      </c>
      <c r="U41" s="89"/>
      <c r="V41" s="90"/>
      <c r="W41" s="91"/>
      <c r="X41" s="83"/>
    </row>
    <row r="42" spans="1:29" s="93" customFormat="1" x14ac:dyDescent="0.25"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</row>
    <row r="43" spans="1:29" ht="37.5" thickBot="1" x14ac:dyDescent="0.3">
      <c r="A43" s="18"/>
      <c r="B43" s="19"/>
      <c r="C43" s="19"/>
      <c r="D43" s="20" t="s">
        <v>47</v>
      </c>
      <c r="E43" s="20" t="s">
        <v>48</v>
      </c>
      <c r="F43" s="21" t="s">
        <v>49</v>
      </c>
      <c r="G43" s="22" t="s">
        <v>50</v>
      </c>
      <c r="H43" s="95" t="s">
        <v>51</v>
      </c>
      <c r="I43" s="96" t="s">
        <v>52</v>
      </c>
      <c r="J43" s="22" t="s">
        <v>53</v>
      </c>
      <c r="K43" s="95" t="s">
        <v>54</v>
      </c>
      <c r="L43" s="96" t="s">
        <v>55</v>
      </c>
      <c r="M43" s="96" t="s">
        <v>56</v>
      </c>
      <c r="N43" s="96" t="s">
        <v>57</v>
      </c>
      <c r="O43" s="96" t="s">
        <v>58</v>
      </c>
      <c r="P43" s="96" t="s">
        <v>59</v>
      </c>
      <c r="Q43" s="22" t="s">
        <v>60</v>
      </c>
      <c r="R43" s="95" t="s">
        <v>61</v>
      </c>
      <c r="S43" s="22" t="s">
        <v>62</v>
      </c>
      <c r="T43" s="97" t="s">
        <v>63</v>
      </c>
      <c r="U43" s="95"/>
      <c r="AB43" s="21"/>
      <c r="AC43" s="21"/>
    </row>
    <row r="44" spans="1:29" x14ac:dyDescent="0.25">
      <c r="B44" s="46"/>
      <c r="C44" s="35"/>
      <c r="D44" s="38"/>
      <c r="E44" s="38"/>
      <c r="F44" s="35"/>
      <c r="G44" s="39"/>
      <c r="H44" s="37"/>
      <c r="I44" s="98"/>
      <c r="J44" s="98"/>
      <c r="K44" s="42"/>
      <c r="L44" s="40"/>
      <c r="M44" s="98"/>
      <c r="N44" s="98"/>
      <c r="O44" s="98"/>
      <c r="P44" s="98"/>
      <c r="Q44" s="98"/>
      <c r="R44" s="42"/>
      <c r="S44" s="98"/>
      <c r="T44" s="98"/>
      <c r="U44" s="42"/>
      <c r="AB44" s="93"/>
      <c r="AC44" s="93"/>
    </row>
    <row r="45" spans="1:29" x14ac:dyDescent="0.25">
      <c r="B45" s="35"/>
      <c r="C45" s="35"/>
      <c r="D45" s="99">
        <f>S39</f>
        <v>7104</v>
      </c>
      <c r="E45" s="100">
        <v>2</v>
      </c>
      <c r="F45" s="101">
        <v>1</v>
      </c>
      <c r="G45" s="102">
        <f>IFERROR(D45/E45*F45,0)</f>
        <v>3552</v>
      </c>
      <c r="H45" s="103">
        <v>1.5</v>
      </c>
      <c r="I45" s="104">
        <f>H45*5/6</f>
        <v>1.25</v>
      </c>
      <c r="J45" s="104">
        <f>G45*I45</f>
        <v>4440</v>
      </c>
      <c r="K45" s="105">
        <v>0.2</v>
      </c>
      <c r="L45" s="102">
        <f>G45*K45</f>
        <v>710.40000000000009</v>
      </c>
      <c r="M45" s="104">
        <v>1</v>
      </c>
      <c r="N45" s="104">
        <f>M45*5/6</f>
        <v>0.83333333333333337</v>
      </c>
      <c r="O45" s="104">
        <v>0.5</v>
      </c>
      <c r="P45" s="104">
        <f>N45-O45</f>
        <v>0.33333333333333337</v>
      </c>
      <c r="Q45" s="104">
        <f>L45*P45</f>
        <v>236.80000000000007</v>
      </c>
      <c r="R45" s="105">
        <v>1</v>
      </c>
      <c r="S45" s="104">
        <f>T39*R45</f>
        <v>104488</v>
      </c>
      <c r="T45" s="106">
        <f>J45+Q45+S45</f>
        <v>109164.8</v>
      </c>
      <c r="U45" s="42"/>
      <c r="AB45" s="93"/>
      <c r="AC45" s="93"/>
    </row>
    <row r="46" spans="1:29" ht="15.75" thickBot="1" x14ac:dyDescent="0.3">
      <c r="B46" s="35"/>
      <c r="C46" s="35"/>
      <c r="D46" s="94"/>
      <c r="E46" s="94"/>
      <c r="F46" s="35"/>
      <c r="G46" s="35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AB46" s="93"/>
      <c r="AC46" s="93"/>
    </row>
    <row r="47" spans="1:29" ht="25.5" thickBot="1" x14ac:dyDescent="0.3">
      <c r="A47" s="18"/>
      <c r="B47" s="19"/>
      <c r="C47" s="19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20" t="s">
        <v>64</v>
      </c>
      <c r="Q47" s="96" t="s">
        <v>65</v>
      </c>
      <c r="R47" s="96" t="s">
        <v>66</v>
      </c>
      <c r="S47" s="96" t="s">
        <v>67</v>
      </c>
      <c r="T47" s="97" t="s">
        <v>68</v>
      </c>
      <c r="U47" s="107" t="s">
        <v>69</v>
      </c>
      <c r="AB47" s="21"/>
      <c r="AC47" s="21"/>
    </row>
    <row r="48" spans="1:29" x14ac:dyDescent="0.25">
      <c r="A48" s="108"/>
      <c r="B48" s="109"/>
      <c r="C48" s="109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1"/>
      <c r="Q48" s="112"/>
      <c r="R48" s="110"/>
      <c r="S48" s="112"/>
      <c r="T48" s="112"/>
      <c r="U48" s="113"/>
      <c r="AB48" s="114"/>
      <c r="AC48" s="114"/>
    </row>
    <row r="49" spans="2:29" ht="15.75" thickBot="1" x14ac:dyDescent="0.3">
      <c r="B49" s="35"/>
      <c r="C49" s="35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115">
        <v>1.9E-2</v>
      </c>
      <c r="Q49" s="104">
        <f>T39*P49</f>
        <v>1985.2719999999999</v>
      </c>
      <c r="R49" s="116">
        <v>1.2999999999999999E-2</v>
      </c>
      <c r="S49" s="104">
        <f>T39*R49</f>
        <v>1358.3440000000001</v>
      </c>
      <c r="T49" s="104">
        <f>Q49+S49</f>
        <v>3343.616</v>
      </c>
      <c r="U49" s="117">
        <f>T45-T49</f>
        <v>105821.18400000001</v>
      </c>
      <c r="AB49" s="93"/>
      <c r="AC49" s="93"/>
    </row>
    <row r="50" spans="2:29" ht="15.75" thickBot="1" x14ac:dyDescent="0.3">
      <c r="B50" s="35"/>
      <c r="C50" s="35"/>
      <c r="D50" s="94"/>
      <c r="E50" s="94"/>
      <c r="F50" s="35"/>
      <c r="G50" s="35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3"/>
      <c r="Y50" s="93"/>
    </row>
    <row r="51" spans="2:29" x14ac:dyDescent="0.25">
      <c r="B51" s="35"/>
      <c r="C51" s="35"/>
      <c r="D51" s="94"/>
      <c r="E51" s="94"/>
      <c r="F51" s="35"/>
      <c r="G51" s="35"/>
      <c r="H51" s="94"/>
      <c r="I51" s="94"/>
      <c r="J51" s="94"/>
      <c r="K51" s="94"/>
      <c r="L51" s="94"/>
      <c r="M51" s="94"/>
      <c r="N51" s="94"/>
      <c r="O51" s="94"/>
      <c r="P51" s="118" t="s">
        <v>70</v>
      </c>
      <c r="Q51" s="119"/>
      <c r="R51" s="120"/>
      <c r="S51" s="94"/>
      <c r="T51" s="94"/>
      <c r="U51" s="94"/>
      <c r="V51" s="94"/>
      <c r="W51" s="94"/>
      <c r="X51" s="93"/>
      <c r="Y51" s="93"/>
    </row>
    <row r="52" spans="2:29" x14ac:dyDescent="0.25">
      <c r="P52" s="121" t="s">
        <v>71</v>
      </c>
      <c r="Q52" s="93"/>
      <c r="R52" s="122">
        <f>+T45</f>
        <v>109164.8</v>
      </c>
    </row>
    <row r="53" spans="2:29" x14ac:dyDescent="0.25">
      <c r="P53" s="121" t="s">
        <v>72</v>
      </c>
      <c r="Q53" s="93"/>
      <c r="R53" s="122">
        <f>-T49</f>
        <v>-3343.616</v>
      </c>
    </row>
    <row r="54" spans="2:29" x14ac:dyDescent="0.25">
      <c r="P54" s="123" t="s">
        <v>73</v>
      </c>
      <c r="Q54" s="93"/>
      <c r="R54" s="122">
        <f>-((R52+R53)/6)</f>
        <v>-17636.864000000001</v>
      </c>
    </row>
    <row r="55" spans="2:29" x14ac:dyDescent="0.25">
      <c r="P55" s="123" t="s">
        <v>74</v>
      </c>
      <c r="Q55" s="93"/>
      <c r="R55" s="122">
        <f>+R52+R53+R54</f>
        <v>88184.320000000007</v>
      </c>
    </row>
    <row r="56" spans="2:29" x14ac:dyDescent="0.25">
      <c r="P56" s="123" t="s">
        <v>75</v>
      </c>
      <c r="Q56" s="93"/>
      <c r="R56" s="124">
        <v>0</v>
      </c>
    </row>
    <row r="57" spans="2:29" ht="15.75" thickBot="1" x14ac:dyDescent="0.3">
      <c r="P57" s="125" t="s">
        <v>76</v>
      </c>
      <c r="Q57" s="126"/>
      <c r="R57" s="127">
        <f>+R55*R56</f>
        <v>0</v>
      </c>
    </row>
  </sheetData>
  <mergeCells count="4">
    <mergeCell ref="O14:Q14"/>
    <mergeCell ref="O21:Q21"/>
    <mergeCell ref="O28:Q28"/>
    <mergeCell ref="O35:Q3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EE15D4-938C-4BE1-B41D-4A5E5AF62723}"/>
</file>

<file path=customXml/itemProps2.xml><?xml version="1.0" encoding="utf-8"?>
<ds:datastoreItem xmlns:ds="http://schemas.openxmlformats.org/officeDocument/2006/customXml" ds:itemID="{38036739-5BAA-4DB0-B467-F75D487925BE}">
  <ds:schemaRefs>
    <ds:schemaRef ds:uri="80129174-c05c-43cc-8e32-21fcbdfe51bb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C8D70F8-9F4E-440F-A6B0-F82D96782D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With concession</vt:lpstr>
      <vt:lpstr>50 per slot</vt:lpstr>
      <vt:lpstr>40 per slot (2)</vt:lpstr>
      <vt:lpstr>Current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 Sam (2017)</dc:creator>
  <cp:lastModifiedBy>Fuller Katy (2017)</cp:lastModifiedBy>
  <dcterms:created xsi:type="dcterms:W3CDTF">2017-02-10T09:59:39Z</dcterms:created>
  <dcterms:modified xsi:type="dcterms:W3CDTF">2017-02-17T14:12:07Z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