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24226"/>
  <bookViews>
    <workbookView xWindow="0" yWindow="0" windowWidth="15330" windowHeight="1500" activeTab="1"/>
  </bookViews>
  <sheets>
    <sheet name="SUMMARY" sheetId="4" r:id="rId1"/>
    <sheet name="SUPER HAPPY HULL &amp; LONDON" sheetId="1" r:id="rId2"/>
    <sheet name="SUPER HAPPY EDINBURGH FRINGE" sheetId="2" r:id="rId3"/>
    <sheet name="BOLD KNIGHTS" sheetId="3" r:id="rId4"/>
  </sheets>
  <calcPr calcId="171027"/>
</workbook>
</file>

<file path=xl/calcChain.xml><?xml version="1.0" encoding="utf-8"?>
<calcChain xmlns="http://schemas.openxmlformats.org/spreadsheetml/2006/main">
  <c r="F10" i="4" l="1"/>
  <c r="F9" i="4"/>
  <c r="F8" i="4"/>
  <c r="D13" i="4"/>
  <c r="E18" i="1"/>
  <c r="F31" i="1" l="1"/>
  <c r="F30" i="1"/>
  <c r="F42" i="1" l="1"/>
  <c r="E16" i="3" l="1"/>
  <c r="F22" i="3"/>
  <c r="F21" i="3"/>
  <c r="F24" i="1" l="1"/>
  <c r="F29" i="3" l="1"/>
  <c r="D15" i="4"/>
  <c r="E11" i="2"/>
  <c r="D14" i="4"/>
  <c r="E14" i="2"/>
  <c r="E11" i="1"/>
  <c r="F49" i="3"/>
  <c r="F23" i="3"/>
  <c r="F24" i="3"/>
  <c r="F25" i="3"/>
  <c r="F26" i="3"/>
  <c r="F27" i="3"/>
  <c r="F28" i="3"/>
  <c r="F30" i="3"/>
  <c r="F31" i="3"/>
  <c r="F32" i="3"/>
  <c r="F33" i="3"/>
  <c r="F34" i="3"/>
  <c r="F35" i="3"/>
  <c r="F36" i="3"/>
  <c r="F37" i="3" l="1"/>
  <c r="D16" i="4"/>
  <c r="F22" i="2" l="1"/>
  <c r="F23" i="2"/>
  <c r="F29" i="1"/>
  <c r="D50" i="3" l="1"/>
  <c r="F35" i="2"/>
  <c r="F27" i="2"/>
  <c r="F26" i="2"/>
  <c r="F25" i="2"/>
  <c r="F24" i="2"/>
  <c r="F21" i="2"/>
  <c r="F27" i="1"/>
  <c r="F26" i="1"/>
  <c r="F25" i="1"/>
  <c r="F23" i="1"/>
  <c r="F22" i="1"/>
  <c r="F21" i="1"/>
  <c r="F28" i="2" l="1"/>
  <c r="D36" i="2" s="1"/>
  <c r="E17" i="2" s="1"/>
  <c r="D43" i="1"/>
  <c r="H14" i="1" l="1"/>
  <c r="E11" i="3"/>
  <c r="E18" i="3" l="1"/>
  <c r="E15" i="1"/>
</calcChain>
</file>

<file path=xl/sharedStrings.xml><?xml version="1.0" encoding="utf-8"?>
<sst xmlns="http://schemas.openxmlformats.org/spreadsheetml/2006/main" count="190" uniqueCount="112">
  <si>
    <t>Arts Council</t>
  </si>
  <si>
    <t>NDT Box Office</t>
  </si>
  <si>
    <t>£11.50 average 55% 70 sears (5 Shows)</t>
  </si>
  <si>
    <t>TBC</t>
  </si>
  <si>
    <t>Pending</t>
  </si>
  <si>
    <t>Box Office Hull</t>
  </si>
  <si>
    <t>£9 Ticket Average 50% 120 seats (3 Shows)</t>
  </si>
  <si>
    <t>Box Office Manchester</t>
  </si>
  <si>
    <t>£9 Ticket Average 50% 150 seats (3 Shows)</t>
  </si>
  <si>
    <t>FRUIT BOX OFFICE</t>
  </si>
  <si>
    <t xml:space="preserve">Company Investment </t>
  </si>
  <si>
    <t>Total Income pre-production</t>
  </si>
  <si>
    <t>Total Box Office Income</t>
  </si>
  <si>
    <t>Box Office Income</t>
  </si>
  <si>
    <t>Pre-Production Fundraising</t>
  </si>
  <si>
    <t>FRINGE BOX OFFICE</t>
  </si>
  <si>
    <t>£8 average- 80% capacity of a total of 90 seats. (3 Shows)</t>
  </si>
  <si>
    <t>£9 Ticket Average- Sold at 45% capacity of a total of 50 seats. (25 Shows)</t>
  </si>
  <si>
    <t>Mental Health Charity</t>
  </si>
  <si>
    <t>Estimated</t>
  </si>
  <si>
    <t>Arts Council England</t>
  </si>
  <si>
    <t>Total Income estimated left post production</t>
  </si>
  <si>
    <t>Total Income estimatedleft post production</t>
  </si>
  <si>
    <t>Pre-production Fundraising</t>
  </si>
  <si>
    <t>Total Income @ End of project</t>
  </si>
  <si>
    <t>Total Expenditure for 2017</t>
  </si>
  <si>
    <t>Total Fundraised for 2017</t>
  </si>
  <si>
    <t>Total Box Office Targert 2017</t>
  </si>
  <si>
    <t xml:space="preserve">NDT/FRUIT BOX OFFICE SALES </t>
  </si>
  <si>
    <t>Hull City Council</t>
  </si>
  <si>
    <t>*Pending Eligibilty</t>
  </si>
  <si>
    <t>Pending* Eligibility</t>
  </si>
  <si>
    <t>Hull City Council/Other</t>
  </si>
  <si>
    <t>Kickstarter</t>
  </si>
  <si>
    <t>Weekly Rate / Buyout rate</t>
  </si>
  <si>
    <t>Weeks Needed</t>
  </si>
  <si>
    <t>Total</t>
  </si>
  <si>
    <t>Notes</t>
  </si>
  <si>
    <t>Writer</t>
  </si>
  <si>
    <t>* Script edits and updates</t>
  </si>
  <si>
    <t xml:space="preserve">Set </t>
  </si>
  <si>
    <t>Director</t>
  </si>
  <si>
    <t>Props</t>
  </si>
  <si>
    <t>Stage Manager  (On Book)</t>
  </si>
  <si>
    <t>Tech Equipment</t>
  </si>
  <si>
    <t>*Projector equipment</t>
  </si>
  <si>
    <t>Designer</t>
  </si>
  <si>
    <t>*Re-assembly and re-paint</t>
  </si>
  <si>
    <t xml:space="preserve">Costume </t>
  </si>
  <si>
    <t>Performer</t>
  </si>
  <si>
    <t>Travel</t>
  </si>
  <si>
    <t>3 People @ £80 Per Person</t>
  </si>
  <si>
    <t xml:space="preserve">Accommodation </t>
  </si>
  <si>
    <t>4 People @ £80 per week, for 3 weeks</t>
  </si>
  <si>
    <t>Accommodation London</t>
  </si>
  <si>
    <t>5 People @ £80 per week, for 1 week</t>
  </si>
  <si>
    <t>Marketing + Manager</t>
  </si>
  <si>
    <t>Musical Director</t>
  </si>
  <si>
    <t>Van</t>
  </si>
  <si>
    <t>LX/Video Designer</t>
  </si>
  <si>
    <t>FRUIT HIRE</t>
  </si>
  <si>
    <t>Total Expenditure</t>
  </si>
  <si>
    <t>Total Amount</t>
  </si>
  <si>
    <t>*costume re-fit</t>
  </si>
  <si>
    <t>Pending EQUITY IN HOUSE CONTRACT</t>
  </si>
  <si>
    <t>Agreed with Artist</t>
  </si>
  <si>
    <t>Company agreed</t>
  </si>
  <si>
    <t xml:space="preserve"> PRODUCTION BUDGET</t>
  </si>
  <si>
    <t>WAGES</t>
  </si>
  <si>
    <t>INCOME</t>
  </si>
  <si>
    <t>EXPENDITURE</t>
  </si>
  <si>
    <t>A SUPER HAPPY STORY (ABOUT FEELING SUPER SAD) by Jon Brittain- New Diorama Theatre and FRUIT</t>
  </si>
  <si>
    <t>Accommodation</t>
  </si>
  <si>
    <t>Marketing</t>
  </si>
  <si>
    <t xml:space="preserve">Van </t>
  </si>
  <si>
    <t>Director/Project Manager</t>
  </si>
  <si>
    <t>Technician</t>
  </si>
  <si>
    <t>Marketing Budget- Manager + Total budget</t>
  </si>
  <si>
    <t xml:space="preserve"> Buyout rate </t>
  </si>
  <si>
    <t>Production manager</t>
  </si>
  <si>
    <t>A SUPER HAPPY STORY (ABOUT FEELING SUPER SAD)- EDINBURGH FRINGE</t>
  </si>
  <si>
    <t>Desginer / Company Management</t>
  </si>
  <si>
    <t>SM on Book</t>
  </si>
  <si>
    <t>LX Desginer</t>
  </si>
  <si>
    <t>Sound Desginer</t>
  </si>
  <si>
    <t>Producer / Admin</t>
  </si>
  <si>
    <t>Costume Desinger</t>
  </si>
  <si>
    <t>Prepertory Fee</t>
  </si>
  <si>
    <t>Adminstration</t>
  </si>
  <si>
    <t>Contingency</t>
  </si>
  <si>
    <t>Total Writers percentage-8%</t>
  </si>
  <si>
    <t>Total Percentage for Matthew Jones- 3%</t>
  </si>
  <si>
    <t xml:space="preserve"> Total Fundraising</t>
  </si>
  <si>
    <t>Total Box Office</t>
  </si>
  <si>
    <t>Total percentage to Writer 6%</t>
  </si>
  <si>
    <t>Total left After Royalties</t>
  </si>
  <si>
    <t xml:space="preserve">Bold Knights of Britain </t>
  </si>
  <si>
    <t xml:space="preserve">A Super Happy Story Edinburgh </t>
  </si>
  <si>
    <t xml:space="preserve">A Super Happy Story London </t>
  </si>
  <si>
    <t>Project</t>
  </si>
  <si>
    <t>SUMMARY for 2017</t>
  </si>
  <si>
    <t>Performers for R&amp;D (5 people)</t>
  </si>
  <si>
    <t>Creatives for R&amp;D (3 People)</t>
  </si>
  <si>
    <t>THE BOLD KNIGHTS OF BRITAIN by Joe Wilde- Hull, London, Doncaster and Manchester</t>
  </si>
  <si>
    <t>Box office London</t>
  </si>
  <si>
    <t>£10 average 50% 70 seates (5 Shows)</t>
  </si>
  <si>
    <t xml:space="preserve">Musical Director / Performer </t>
  </si>
  <si>
    <t>Hull City of culture allocation 35%</t>
  </si>
  <si>
    <t>Sound Designer</t>
  </si>
  <si>
    <t>Confirmed</t>
  </si>
  <si>
    <t>Hull City of Culture allocation 65%</t>
  </si>
  <si>
    <t>Total estimated to be invested into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</si>
</sst>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14"/>
      <color theme="1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2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0" xfId="0" applyNumberFormat="1" applyFill="1"/>
    <xf numFmtId="0" fontId="0" fillId="3" borderId="1" xfId="0" applyFill="1" applyBorder="1"/>
    <xf numFmtId="164" fontId="2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4" fillId="6" borderId="0" xfId="0" applyFont="1" applyFill="1" applyBorder="1" applyAlignment="1">
      <alignment horizontal="center"/>
    </xf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8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8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6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6"/>
  <sheetViews>
    <sheetView workbookViewId="0"/>
  </sheetViews>
  <sheetFormatPr defaultRowHeight="15" x14ac:dyDescent="0.25"/>
  <cols>
    <col min="2" max="2" width="50.7109375" customWidth="1"/>
    <col min="3" max="3" width="50.140625" customWidth="1"/>
    <col min="4" max="4" width="51.5703125" customWidth="1"/>
    <col min="5" max="5" width="25.85546875" customWidth="1"/>
    <col min="6" max="6" width="28.85546875" customWidth="1"/>
    <col min="7" max="7" width="36" customWidth="1"/>
  </cols>
  <sheetData>
    <row r="4" spans="2:8" s="52" customFormat="1" ht="35.25" customHeight="1" x14ac:dyDescent="0.45">
      <c r="C4" s="65"/>
      <c r="D4" s="53" t="s">
        <v>100</v>
      </c>
    </row>
    <row r="7" spans="2:8" ht="17.25" x14ac:dyDescent="0.35">
      <c r="B7" s="22" t="s">
        <v>99</v>
      </c>
      <c r="C7" s="22" t="s">
        <v>92</v>
      </c>
      <c r="D7" s="22" t="s">
        <v>93</v>
      </c>
      <c r="E7" s="22" t="s">
        <v>61</v>
      </c>
      <c r="F7" s="22" t="s">
        <v>95</v>
      </c>
    </row>
    <row r="8" spans="2:8" ht="17.25" x14ac:dyDescent="0.35">
      <c r="B8" s="30" t="s">
        <v>98</v>
      </c>
      <c r="C8" s="31">
        <v>19950</v>
      </c>
      <c r="D8" s="42">
        <v>3941</v>
      </c>
      <c r="E8" s="31">
        <v>20250</v>
      </c>
      <c r="F8" s="42">
        <f>3941-315.35-118</f>
        <v>3507.65</v>
      </c>
      <c r="H8" s="56"/>
    </row>
    <row r="9" spans="2:8" ht="17.25" x14ac:dyDescent="0.35">
      <c r="B9" s="30" t="s">
        <v>97</v>
      </c>
      <c r="C9" s="31">
        <v>8508</v>
      </c>
      <c r="D9" s="42">
        <v>5062</v>
      </c>
      <c r="E9" s="31">
        <v>12650</v>
      </c>
      <c r="F9" s="42">
        <f>5062+C9-E9-88.32-33</f>
        <v>798.68000000000006</v>
      </c>
      <c r="H9" s="56"/>
    </row>
    <row r="10" spans="2:8" ht="17.25" x14ac:dyDescent="0.35">
      <c r="B10" s="30" t="s">
        <v>96</v>
      </c>
      <c r="C10" s="31">
        <v>45270</v>
      </c>
      <c r="D10" s="42">
        <v>3645</v>
      </c>
      <c r="E10" s="31">
        <v>46770</v>
      </c>
      <c r="F10" s="42">
        <f>C10+D10-E10-218.7</f>
        <v>1926.3</v>
      </c>
      <c r="H10" s="56"/>
    </row>
    <row r="11" spans="2:8" ht="17.25" x14ac:dyDescent="0.35">
      <c r="C11" s="58"/>
      <c r="D11" s="58"/>
      <c r="E11" s="58"/>
      <c r="F11" s="58"/>
      <c r="G11" s="56"/>
    </row>
    <row r="12" spans="2:8" ht="17.25" x14ac:dyDescent="0.35">
      <c r="C12" s="58"/>
      <c r="D12" s="58"/>
      <c r="E12" s="58"/>
      <c r="F12" s="58"/>
    </row>
    <row r="13" spans="2:8" ht="17.25" x14ac:dyDescent="0.35">
      <c r="C13" s="46" t="s">
        <v>25</v>
      </c>
      <c r="D13" s="64">
        <f>SUM(E8,E9,E10)</f>
        <v>79670</v>
      </c>
    </row>
    <row r="14" spans="2:8" ht="17.25" x14ac:dyDescent="0.35">
      <c r="C14" s="46" t="s">
        <v>26</v>
      </c>
      <c r="D14" s="64">
        <f>SUM(C8,C9,C10)</f>
        <v>73728</v>
      </c>
    </row>
    <row r="15" spans="2:8" ht="17.25" x14ac:dyDescent="0.35">
      <c r="C15" s="46" t="s">
        <v>27</v>
      </c>
      <c r="D15" s="64">
        <f>SUM(D8:D10)</f>
        <v>12648</v>
      </c>
    </row>
    <row r="16" spans="2:8" ht="17.25" x14ac:dyDescent="0.35">
      <c r="C16" s="46" t="s">
        <v>111</v>
      </c>
      <c r="D16" s="64">
        <f>SUM(F8:F10)</f>
        <v>6232.63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3"/>
  <sheetViews>
    <sheetView tabSelected="1" topLeftCell="B1" zoomScale="70" zoomScaleNormal="70" workbookViewId="0">
      <selection activeCell="Q24" sqref="Q24"/>
    </sheetView>
  </sheetViews>
  <sheetFormatPr defaultRowHeight="15" x14ac:dyDescent="0.25"/>
  <cols>
    <col min="1" max="1" width="9.140625" hidden="1" customWidth="1"/>
    <col min="2" max="2" width="9.140625" customWidth="1"/>
    <col min="3" max="3" width="49.5703125" style="2" customWidth="1"/>
    <col min="4" max="4" width="80.140625" style="2" customWidth="1"/>
    <col min="5" max="5" width="42.28515625" style="1" customWidth="1"/>
    <col min="6" max="6" width="22.28515625" customWidth="1"/>
    <col min="7" max="7" width="51.42578125" customWidth="1"/>
  </cols>
  <sheetData>
    <row r="3" spans="1:8" hidden="1" x14ac:dyDescent="0.25"/>
    <row r="4" spans="1:8" s="23" customFormat="1" ht="43.5" customHeight="1" x14ac:dyDescent="0.45">
      <c r="B4" s="24"/>
      <c r="C4" s="25"/>
      <c r="D4" s="54" t="s">
        <v>71</v>
      </c>
      <c r="E4" s="26"/>
    </row>
    <row r="5" spans="1:8" x14ac:dyDescent="0.25">
      <c r="B5" s="4"/>
      <c r="C5" s="5"/>
      <c r="D5" s="5"/>
    </row>
    <row r="6" spans="1:8" ht="17.25" x14ac:dyDescent="0.35">
      <c r="B6" s="4"/>
      <c r="D6" s="35" t="s">
        <v>69</v>
      </c>
    </row>
    <row r="7" spans="1:8" ht="17.25" x14ac:dyDescent="0.35">
      <c r="B7" s="4"/>
      <c r="C7" s="27"/>
      <c r="D7" s="14" t="s">
        <v>14</v>
      </c>
      <c r="E7" s="28"/>
    </row>
    <row r="8" spans="1:8" s="7" customFormat="1" ht="17.25" x14ac:dyDescent="0.35">
      <c r="A8" s="6"/>
      <c r="C8" s="32" t="s">
        <v>0</v>
      </c>
      <c r="D8" s="33" t="s">
        <v>109</v>
      </c>
      <c r="E8" s="34">
        <v>15000</v>
      </c>
      <c r="F8" s="8"/>
    </row>
    <row r="9" spans="1:8" s="7" customFormat="1" ht="17.25" x14ac:dyDescent="0.35">
      <c r="A9" s="6"/>
      <c r="C9" s="32">
        <v>2017</v>
      </c>
      <c r="D9" s="33" t="s">
        <v>107</v>
      </c>
      <c r="E9" s="34">
        <v>3500</v>
      </c>
      <c r="F9" s="8"/>
    </row>
    <row r="10" spans="1:8" ht="17.25" x14ac:dyDescent="0.35">
      <c r="A10" s="3"/>
      <c r="B10" s="4"/>
      <c r="C10" s="32" t="s">
        <v>32</v>
      </c>
      <c r="D10" s="33" t="s">
        <v>31</v>
      </c>
      <c r="E10" s="34">
        <v>1450</v>
      </c>
    </row>
    <row r="11" spans="1:8" ht="17.25" x14ac:dyDescent="0.35">
      <c r="A11" s="3"/>
      <c r="B11" s="4"/>
      <c r="C11" s="22" t="s">
        <v>11</v>
      </c>
      <c r="D11" s="12"/>
      <c r="E11" s="13">
        <f>SUM(E8:E10)</f>
        <v>19950</v>
      </c>
    </row>
    <row r="12" spans="1:8" ht="17.25" x14ac:dyDescent="0.35">
      <c r="A12" s="3"/>
      <c r="B12" s="4"/>
      <c r="C12" s="14" t="s">
        <v>13</v>
      </c>
      <c r="D12" s="15"/>
      <c r="E12" s="16"/>
    </row>
    <row r="13" spans="1:8" ht="17.25" x14ac:dyDescent="0.35">
      <c r="A13" s="3"/>
      <c r="B13" s="4"/>
      <c r="C13" s="32" t="s">
        <v>1</v>
      </c>
      <c r="D13" s="33" t="s">
        <v>2</v>
      </c>
      <c r="E13" s="34">
        <v>2213.75</v>
      </c>
    </row>
    <row r="14" spans="1:8" ht="17.25" x14ac:dyDescent="0.35">
      <c r="A14" s="3"/>
      <c r="B14" s="4"/>
      <c r="C14" s="32" t="s">
        <v>9</v>
      </c>
      <c r="D14" s="33" t="s">
        <v>16</v>
      </c>
      <c r="E14" s="34">
        <v>1728</v>
      </c>
      <c r="H14" s="56">
        <f>E11-D43</f>
        <v>-300</v>
      </c>
    </row>
    <row r="15" spans="1:8" ht="17.25" x14ac:dyDescent="0.35">
      <c r="A15" s="3"/>
      <c r="B15" s="4"/>
      <c r="C15" s="22" t="s">
        <v>12</v>
      </c>
      <c r="D15" s="12"/>
      <c r="E15" s="13">
        <f>SUM(E13:E14)</f>
        <v>3941.75</v>
      </c>
    </row>
    <row r="16" spans="1:8" s="55" customFormat="1" ht="17.25" x14ac:dyDescent="0.35">
      <c r="A16" s="3"/>
      <c r="B16" s="4"/>
      <c r="C16" s="57" t="s">
        <v>90</v>
      </c>
      <c r="D16" s="63"/>
      <c r="E16" s="64">
        <v>315.33999999999997</v>
      </c>
    </row>
    <row r="17" spans="1:7" s="55" customFormat="1" ht="17.25" x14ac:dyDescent="0.35">
      <c r="A17" s="3"/>
      <c r="B17" s="4"/>
      <c r="C17" s="57" t="s">
        <v>91</v>
      </c>
      <c r="D17" s="63"/>
      <c r="E17" s="64">
        <v>118</v>
      </c>
    </row>
    <row r="18" spans="1:7" ht="17.25" x14ac:dyDescent="0.35">
      <c r="A18" s="3"/>
      <c r="B18" s="4"/>
      <c r="C18" s="9" t="s">
        <v>24</v>
      </c>
      <c r="D18" s="9" t="s">
        <v>21</v>
      </c>
      <c r="E18" s="17">
        <f>SUM(E15+E11-D43-E16-E17)</f>
        <v>3208.41</v>
      </c>
    </row>
    <row r="19" spans="1:7" ht="17.25" x14ac:dyDescent="0.35">
      <c r="A19" s="3"/>
      <c r="B19" s="4"/>
      <c r="C19" s="19"/>
      <c r="D19" s="21" t="s">
        <v>70</v>
      </c>
      <c r="E19" s="20"/>
    </row>
    <row r="20" spans="1:7" ht="17.25" x14ac:dyDescent="0.35">
      <c r="A20" s="3"/>
      <c r="B20" s="4"/>
      <c r="C20" s="38" t="s">
        <v>68</v>
      </c>
      <c r="D20" s="39" t="s">
        <v>35</v>
      </c>
      <c r="E20" s="39" t="s">
        <v>34</v>
      </c>
      <c r="F20" s="38" t="s">
        <v>36</v>
      </c>
      <c r="G20" s="38" t="s">
        <v>37</v>
      </c>
    </row>
    <row r="21" spans="1:7" ht="17.25" x14ac:dyDescent="0.35">
      <c r="A21" s="3"/>
      <c r="B21" s="4"/>
      <c r="C21" s="40" t="s">
        <v>38</v>
      </c>
      <c r="D21" s="41">
        <v>1</v>
      </c>
      <c r="E21" s="42">
        <v>750</v>
      </c>
      <c r="F21" s="42">
        <f>D21*E21</f>
        <v>750</v>
      </c>
      <c r="G21" s="40" t="s">
        <v>39</v>
      </c>
    </row>
    <row r="22" spans="1:7" ht="17.25" x14ac:dyDescent="0.35">
      <c r="A22" s="3"/>
      <c r="B22" s="4"/>
      <c r="C22" s="40" t="s">
        <v>41</v>
      </c>
      <c r="D22" s="41">
        <v>4</v>
      </c>
      <c r="E22" s="42">
        <v>350</v>
      </c>
      <c r="F22" s="42">
        <f>D22*E22</f>
        <v>1400</v>
      </c>
      <c r="G22" s="40" t="s">
        <v>66</v>
      </c>
    </row>
    <row r="23" spans="1:7" ht="17.25" x14ac:dyDescent="0.35">
      <c r="A23" s="3"/>
      <c r="B23" s="4"/>
      <c r="C23" s="40" t="s">
        <v>43</v>
      </c>
      <c r="D23" s="41">
        <v>5</v>
      </c>
      <c r="E23" s="42">
        <v>350</v>
      </c>
      <c r="F23" s="42">
        <f t="shared" ref="F23:F27" si="0">D23*E23</f>
        <v>1750</v>
      </c>
      <c r="G23" s="40" t="s">
        <v>66</v>
      </c>
    </row>
    <row r="24" spans="1:7" ht="17.25" x14ac:dyDescent="0.35">
      <c r="A24" s="3"/>
      <c r="B24" s="4"/>
      <c r="C24" s="40" t="s">
        <v>46</v>
      </c>
      <c r="D24" s="41">
        <v>1</v>
      </c>
      <c r="E24" s="42">
        <v>500</v>
      </c>
      <c r="F24" s="42">
        <f>D24*E24</f>
        <v>500</v>
      </c>
      <c r="G24" s="40" t="s">
        <v>47</v>
      </c>
    </row>
    <row r="25" spans="1:7" ht="17.25" x14ac:dyDescent="0.35">
      <c r="A25" s="3"/>
      <c r="B25" s="4"/>
      <c r="C25" s="40" t="s">
        <v>49</v>
      </c>
      <c r="D25" s="41">
        <v>5</v>
      </c>
      <c r="E25" s="42">
        <v>350</v>
      </c>
      <c r="F25" s="42">
        <f t="shared" si="0"/>
        <v>1750</v>
      </c>
      <c r="G25" s="40" t="s">
        <v>64</v>
      </c>
    </row>
    <row r="26" spans="1:7" ht="17.25" x14ac:dyDescent="0.35">
      <c r="A26" s="3"/>
      <c r="B26" s="4"/>
      <c r="C26" s="40" t="s">
        <v>49</v>
      </c>
      <c r="D26" s="41">
        <v>5</v>
      </c>
      <c r="E26" s="42">
        <v>350</v>
      </c>
      <c r="F26" s="42">
        <f t="shared" si="0"/>
        <v>1750</v>
      </c>
      <c r="G26" s="40" t="s">
        <v>64</v>
      </c>
    </row>
    <row r="27" spans="1:7" ht="17.25" x14ac:dyDescent="0.35">
      <c r="A27" s="3"/>
      <c r="B27" s="4"/>
      <c r="C27" s="40" t="s">
        <v>49</v>
      </c>
      <c r="D27" s="41">
        <v>5</v>
      </c>
      <c r="E27" s="42">
        <v>350</v>
      </c>
      <c r="F27" s="42">
        <f t="shared" si="0"/>
        <v>1750</v>
      </c>
      <c r="G27" s="40" t="s">
        <v>64</v>
      </c>
    </row>
    <row r="28" spans="1:7" ht="17.25" x14ac:dyDescent="0.35">
      <c r="A28" s="3"/>
      <c r="B28" s="4"/>
      <c r="C28" s="40" t="s">
        <v>106</v>
      </c>
      <c r="D28" s="41">
        <v>5</v>
      </c>
      <c r="E28" s="42">
        <v>2100</v>
      </c>
      <c r="F28" s="42">
        <v>2100</v>
      </c>
      <c r="G28" s="40" t="s">
        <v>65</v>
      </c>
    </row>
    <row r="29" spans="1:7" ht="17.25" x14ac:dyDescent="0.35">
      <c r="A29" s="3"/>
      <c r="B29" s="4"/>
      <c r="C29" s="40" t="s">
        <v>59</v>
      </c>
      <c r="D29" s="41">
        <v>3.5</v>
      </c>
      <c r="E29" s="42">
        <v>350</v>
      </c>
      <c r="F29" s="42">
        <f>D29*E29</f>
        <v>1225</v>
      </c>
      <c r="G29" s="40" t="s">
        <v>66</v>
      </c>
    </row>
    <row r="30" spans="1:7" ht="17.25" x14ac:dyDescent="0.35">
      <c r="A30" s="3"/>
      <c r="B30" s="4"/>
      <c r="C30" s="70" t="s">
        <v>108</v>
      </c>
      <c r="D30" s="70">
        <v>2</v>
      </c>
      <c r="E30" s="42">
        <v>400</v>
      </c>
      <c r="F30" s="42">
        <f>D30*E30</f>
        <v>800</v>
      </c>
      <c r="G30" s="71"/>
    </row>
    <row r="31" spans="1:7" ht="17.25" x14ac:dyDescent="0.35">
      <c r="A31" s="3"/>
      <c r="B31" s="4"/>
      <c r="C31" s="40"/>
      <c r="D31" s="41"/>
      <c r="E31" s="43" t="s">
        <v>36</v>
      </c>
      <c r="F31" s="43">
        <f>SUM(F21:F30)</f>
        <v>13775</v>
      </c>
      <c r="G31" s="40"/>
    </row>
    <row r="32" spans="1:7" ht="17.25" x14ac:dyDescent="0.35">
      <c r="C32" s="38" t="s">
        <v>67</v>
      </c>
      <c r="D32" s="38" t="s">
        <v>37</v>
      </c>
      <c r="E32" s="48"/>
      <c r="F32" s="49" t="s">
        <v>62</v>
      </c>
      <c r="G32" s="38" t="s">
        <v>37</v>
      </c>
    </row>
    <row r="33" spans="3:7" ht="17.25" x14ac:dyDescent="0.35">
      <c r="C33" s="40" t="s">
        <v>40</v>
      </c>
      <c r="D33" s="40"/>
      <c r="E33" s="42"/>
      <c r="F33" s="42">
        <v>425</v>
      </c>
      <c r="G33" s="40"/>
    </row>
    <row r="34" spans="3:7" ht="17.25" x14ac:dyDescent="0.35">
      <c r="C34" s="40" t="s">
        <v>44</v>
      </c>
      <c r="D34" s="40" t="s">
        <v>45</v>
      </c>
      <c r="E34" s="42"/>
      <c r="F34" s="42">
        <v>1600</v>
      </c>
      <c r="G34" s="40" t="s">
        <v>45</v>
      </c>
    </row>
    <row r="35" spans="3:7" ht="17.25" x14ac:dyDescent="0.35">
      <c r="C35" s="40" t="s">
        <v>48</v>
      </c>
      <c r="D35" s="40" t="s">
        <v>63</v>
      </c>
      <c r="E35" s="42"/>
      <c r="F35" s="42">
        <v>200</v>
      </c>
      <c r="G35" s="40"/>
    </row>
    <row r="36" spans="3:7" ht="17.25" x14ac:dyDescent="0.35">
      <c r="C36" s="40" t="s">
        <v>50</v>
      </c>
      <c r="D36" s="40" t="s">
        <v>51</v>
      </c>
      <c r="E36" s="42"/>
      <c r="F36" s="42">
        <v>340</v>
      </c>
      <c r="G36" s="40" t="s">
        <v>51</v>
      </c>
    </row>
    <row r="37" spans="3:7" ht="17.25" x14ac:dyDescent="0.35">
      <c r="C37" s="40" t="s">
        <v>52</v>
      </c>
      <c r="D37" s="40" t="s">
        <v>53</v>
      </c>
      <c r="E37" s="42"/>
      <c r="F37" s="42">
        <v>960</v>
      </c>
      <c r="G37" s="40" t="s">
        <v>53</v>
      </c>
    </row>
    <row r="38" spans="3:7" ht="17.25" x14ac:dyDescent="0.35">
      <c r="C38" s="40" t="s">
        <v>54</v>
      </c>
      <c r="D38" s="40" t="s">
        <v>55</v>
      </c>
      <c r="E38" s="42"/>
      <c r="F38" s="42">
        <v>400</v>
      </c>
      <c r="G38" s="40" t="s">
        <v>55</v>
      </c>
    </row>
    <row r="39" spans="3:7" ht="17.25" x14ac:dyDescent="0.35">
      <c r="C39" s="40" t="s">
        <v>77</v>
      </c>
      <c r="D39" s="40"/>
      <c r="E39" s="42"/>
      <c r="F39" s="42">
        <v>1600</v>
      </c>
      <c r="G39" s="40"/>
    </row>
    <row r="40" spans="3:7" ht="17.25" x14ac:dyDescent="0.35">
      <c r="C40" s="40" t="s">
        <v>58</v>
      </c>
      <c r="D40" s="40"/>
      <c r="E40" s="42"/>
      <c r="F40" s="44">
        <v>500</v>
      </c>
      <c r="G40" s="40"/>
    </row>
    <row r="41" spans="3:7" ht="17.25" x14ac:dyDescent="0.35">
      <c r="C41" s="40" t="s">
        <v>60</v>
      </c>
      <c r="D41" s="40"/>
      <c r="E41" s="42"/>
      <c r="F41" s="42">
        <v>450</v>
      </c>
      <c r="G41" s="40"/>
    </row>
    <row r="42" spans="3:7" ht="17.25" x14ac:dyDescent="0.35">
      <c r="C42" s="45" t="s">
        <v>36</v>
      </c>
      <c r="D42" s="40"/>
      <c r="E42" s="42"/>
      <c r="F42" s="43">
        <f>SUM(F33:F41)</f>
        <v>6475</v>
      </c>
      <c r="G42" s="40"/>
    </row>
    <row r="43" spans="3:7" ht="17.25" x14ac:dyDescent="0.35">
      <c r="C43" s="46" t="s">
        <v>61</v>
      </c>
      <c r="D43" s="47">
        <f>F31+F42</f>
        <v>20250</v>
      </c>
      <c r="E43" s="50"/>
      <c r="F43" s="51"/>
      <c r="G43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6"/>
  <sheetViews>
    <sheetView topLeftCell="C7" zoomScale="75" zoomScaleNormal="75" workbookViewId="0">
      <selection activeCell="D22" sqref="D22"/>
    </sheetView>
  </sheetViews>
  <sheetFormatPr defaultRowHeight="15" x14ac:dyDescent="0.25"/>
  <cols>
    <col min="2" max="2" width="8.28515625" customWidth="1"/>
    <col min="3" max="3" width="62.42578125" customWidth="1"/>
    <col min="4" max="4" width="85" customWidth="1"/>
    <col min="5" max="5" width="65.5703125" customWidth="1"/>
    <col min="6" max="6" width="28.42578125" customWidth="1"/>
    <col min="7" max="7" width="44.140625" customWidth="1"/>
  </cols>
  <sheetData>
    <row r="2" spans="3:5" ht="14.25" customHeight="1" x14ac:dyDescent="0.25"/>
    <row r="3" spans="3:5" ht="16.5" customHeight="1" x14ac:dyDescent="0.25"/>
    <row r="4" spans="3:5" s="52" customFormat="1" ht="45" customHeight="1" x14ac:dyDescent="0.45">
      <c r="D4" s="53" t="s">
        <v>80</v>
      </c>
    </row>
    <row r="7" spans="3:5" ht="17.25" x14ac:dyDescent="0.35">
      <c r="C7" s="11"/>
      <c r="D7" s="10" t="s">
        <v>23</v>
      </c>
      <c r="E7" s="18"/>
    </row>
    <row r="8" spans="3:5" ht="17.25" x14ac:dyDescent="0.35">
      <c r="C8" s="32" t="s">
        <v>18</v>
      </c>
      <c r="D8" s="33" t="s">
        <v>3</v>
      </c>
      <c r="E8" s="34">
        <v>4000</v>
      </c>
    </row>
    <row r="9" spans="3:5" ht="17.25" x14ac:dyDescent="0.35">
      <c r="C9" s="32" t="s">
        <v>33</v>
      </c>
      <c r="D9" s="33" t="s">
        <v>19</v>
      </c>
      <c r="E9" s="34">
        <v>1000</v>
      </c>
    </row>
    <row r="10" spans="3:5" ht="17.25" x14ac:dyDescent="0.35">
      <c r="C10" s="32" t="s">
        <v>10</v>
      </c>
      <c r="D10" s="33" t="s">
        <v>28</v>
      </c>
      <c r="E10" s="34">
        <v>3208</v>
      </c>
    </row>
    <row r="11" spans="3:5" ht="17.25" x14ac:dyDescent="0.35">
      <c r="C11" s="22" t="s">
        <v>11</v>
      </c>
      <c r="D11" s="12"/>
      <c r="E11" s="13">
        <f>SUM(E8:E10)</f>
        <v>8208</v>
      </c>
    </row>
    <row r="12" spans="3:5" ht="17.25" x14ac:dyDescent="0.35">
      <c r="C12" s="14"/>
      <c r="D12" s="29" t="s">
        <v>13</v>
      </c>
      <c r="E12" s="16"/>
    </row>
    <row r="13" spans="3:5" ht="17.25" x14ac:dyDescent="0.35">
      <c r="C13" s="32" t="s">
        <v>15</v>
      </c>
      <c r="D13" s="33" t="s">
        <v>17</v>
      </c>
      <c r="E13" s="34">
        <v>5062.5</v>
      </c>
    </row>
    <row r="14" spans="3:5" ht="17.25" x14ac:dyDescent="0.35">
      <c r="C14" s="22" t="s">
        <v>12</v>
      </c>
      <c r="D14" s="12"/>
      <c r="E14" s="13">
        <f>SUM(E13:E13)</f>
        <v>5062.5</v>
      </c>
    </row>
    <row r="15" spans="3:5" s="55" customFormat="1" ht="17.25" x14ac:dyDescent="0.35">
      <c r="C15" s="57" t="s">
        <v>90</v>
      </c>
      <c r="D15" s="63"/>
      <c r="E15" s="64">
        <v>88.32</v>
      </c>
    </row>
    <row r="16" spans="3:5" s="55" customFormat="1" ht="17.25" x14ac:dyDescent="0.35">
      <c r="C16" s="57" t="s">
        <v>91</v>
      </c>
      <c r="D16" s="63"/>
      <c r="E16" s="64">
        <v>33</v>
      </c>
    </row>
    <row r="17" spans="3:7" ht="17.25" x14ac:dyDescent="0.35">
      <c r="C17" s="9" t="s">
        <v>24</v>
      </c>
      <c r="D17" s="9" t="s">
        <v>21</v>
      </c>
      <c r="E17" s="17">
        <f>SUM(E14+E11-D36-E16-E15)</f>
        <v>499.18</v>
      </c>
    </row>
    <row r="20" spans="3:7" ht="17.25" x14ac:dyDescent="0.35">
      <c r="C20" s="38" t="s">
        <v>68</v>
      </c>
      <c r="D20" s="39" t="s">
        <v>35</v>
      </c>
      <c r="E20" s="39" t="s">
        <v>78</v>
      </c>
      <c r="F20" s="38" t="s">
        <v>36</v>
      </c>
      <c r="G20" s="38" t="s">
        <v>37</v>
      </c>
    </row>
    <row r="21" spans="3:7" ht="17.25" x14ac:dyDescent="0.35">
      <c r="C21" s="40" t="s">
        <v>75</v>
      </c>
      <c r="D21" s="41">
        <v>1</v>
      </c>
      <c r="E21" s="42">
        <v>600</v>
      </c>
      <c r="F21" s="42">
        <f>D21*E21</f>
        <v>600</v>
      </c>
      <c r="G21" s="40" t="s">
        <v>66</v>
      </c>
    </row>
    <row r="22" spans="3:7" ht="17.25" x14ac:dyDescent="0.35">
      <c r="C22" s="40" t="s">
        <v>79</v>
      </c>
      <c r="D22" s="41">
        <v>1</v>
      </c>
      <c r="E22" s="42">
        <v>800</v>
      </c>
      <c r="F22" s="42">
        <f>E22*D22</f>
        <v>800</v>
      </c>
      <c r="G22" s="40" t="s">
        <v>66</v>
      </c>
    </row>
    <row r="23" spans="3:7" ht="17.25" x14ac:dyDescent="0.35">
      <c r="C23" s="40" t="s">
        <v>76</v>
      </c>
      <c r="D23" s="41">
        <v>1</v>
      </c>
      <c r="E23" s="42">
        <v>600</v>
      </c>
      <c r="F23" s="42">
        <f>D23*E23</f>
        <v>600</v>
      </c>
      <c r="G23" s="40" t="s">
        <v>66</v>
      </c>
    </row>
    <row r="24" spans="3:7" ht="17.25" x14ac:dyDescent="0.35">
      <c r="C24" s="40" t="s">
        <v>49</v>
      </c>
      <c r="D24" s="41">
        <v>1</v>
      </c>
      <c r="E24" s="42">
        <v>600</v>
      </c>
      <c r="F24" s="42">
        <f t="shared" ref="F24:F26" si="0">D24*E24</f>
        <v>600</v>
      </c>
      <c r="G24" s="40" t="s">
        <v>64</v>
      </c>
    </row>
    <row r="25" spans="3:7" ht="17.25" x14ac:dyDescent="0.35">
      <c r="C25" s="40" t="s">
        <v>49</v>
      </c>
      <c r="D25" s="41">
        <v>1</v>
      </c>
      <c r="E25" s="42">
        <v>600</v>
      </c>
      <c r="F25" s="42">
        <f t="shared" si="0"/>
        <v>600</v>
      </c>
      <c r="G25" s="40" t="s">
        <v>64</v>
      </c>
    </row>
    <row r="26" spans="3:7" ht="17.25" x14ac:dyDescent="0.35">
      <c r="C26" s="40" t="s">
        <v>49</v>
      </c>
      <c r="D26" s="41">
        <v>1</v>
      </c>
      <c r="E26" s="42">
        <v>600</v>
      </c>
      <c r="F26" s="42">
        <f t="shared" si="0"/>
        <v>600</v>
      </c>
      <c r="G26" s="40" t="s">
        <v>64</v>
      </c>
    </row>
    <row r="27" spans="3:7" ht="17.25" x14ac:dyDescent="0.35">
      <c r="C27" s="40" t="s">
        <v>57</v>
      </c>
      <c r="D27" s="41">
        <v>1</v>
      </c>
      <c r="E27" s="42">
        <v>600</v>
      </c>
      <c r="F27" s="42">
        <f>D27*E27</f>
        <v>600</v>
      </c>
      <c r="G27" s="40" t="s">
        <v>65</v>
      </c>
    </row>
    <row r="28" spans="3:7" ht="17.25" x14ac:dyDescent="0.35">
      <c r="C28" s="40" t="s">
        <v>36</v>
      </c>
      <c r="D28" s="41"/>
      <c r="E28" s="43"/>
      <c r="F28" s="43">
        <f>SUM(F21:F27)</f>
        <v>4400</v>
      </c>
      <c r="G28" s="40"/>
    </row>
    <row r="29" spans="3:7" ht="17.25" x14ac:dyDescent="0.35">
      <c r="C29" s="38" t="s">
        <v>67</v>
      </c>
      <c r="D29" s="38" t="s">
        <v>37</v>
      </c>
      <c r="E29" s="48"/>
      <c r="F29" s="49" t="s">
        <v>62</v>
      </c>
      <c r="G29" s="38" t="s">
        <v>37</v>
      </c>
    </row>
    <row r="30" spans="3:7" ht="17.25" x14ac:dyDescent="0.35">
      <c r="C30" s="37" t="s">
        <v>44</v>
      </c>
      <c r="D30" s="36"/>
      <c r="E30" s="42"/>
      <c r="F30" s="36">
        <v>250</v>
      </c>
      <c r="G30" s="40"/>
    </row>
    <row r="31" spans="3:7" ht="17.25" x14ac:dyDescent="0.35">
      <c r="C31" s="37" t="s">
        <v>50</v>
      </c>
      <c r="D31" s="36"/>
      <c r="E31" s="42"/>
      <c r="F31" s="36">
        <v>400</v>
      </c>
      <c r="G31" s="40" t="s">
        <v>45</v>
      </c>
    </row>
    <row r="32" spans="3:7" ht="17.25" x14ac:dyDescent="0.35">
      <c r="C32" s="37" t="s">
        <v>72</v>
      </c>
      <c r="D32" s="36"/>
      <c r="E32" s="42"/>
      <c r="F32" s="36">
        <v>3000</v>
      </c>
      <c r="G32" s="40"/>
    </row>
    <row r="33" spans="3:7" ht="17.25" x14ac:dyDescent="0.35">
      <c r="C33" s="37" t="s">
        <v>73</v>
      </c>
      <c r="D33" s="36"/>
      <c r="E33" s="42"/>
      <c r="F33" s="36">
        <v>4000</v>
      </c>
      <c r="G33" s="40" t="s">
        <v>51</v>
      </c>
    </row>
    <row r="34" spans="3:7" ht="17.25" x14ac:dyDescent="0.35">
      <c r="C34" s="37" t="s">
        <v>74</v>
      </c>
      <c r="D34" s="36"/>
      <c r="E34" s="42"/>
      <c r="F34" s="36">
        <v>600</v>
      </c>
      <c r="G34" s="40" t="s">
        <v>53</v>
      </c>
    </row>
    <row r="35" spans="3:7" ht="17.25" x14ac:dyDescent="0.35">
      <c r="C35" s="45" t="s">
        <v>36</v>
      </c>
      <c r="D35" s="40"/>
      <c r="E35" s="42"/>
      <c r="F35" s="43">
        <f>SUM(F30:F34)</f>
        <v>8250</v>
      </c>
      <c r="G35" s="40"/>
    </row>
    <row r="36" spans="3:7" ht="17.25" x14ac:dyDescent="0.35">
      <c r="C36" s="46" t="s">
        <v>61</v>
      </c>
      <c r="D36" s="47">
        <f>F28+F35</f>
        <v>12650</v>
      </c>
      <c r="E36" s="50"/>
      <c r="F36" s="51"/>
      <c r="G36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opLeftCell="B2" zoomScale="85" zoomScaleNormal="85" workbookViewId="0">
      <selection activeCell="E11" sqref="E11"/>
    </sheetView>
  </sheetViews>
  <sheetFormatPr defaultRowHeight="15" x14ac:dyDescent="0.25"/>
  <cols>
    <col min="3" max="3" width="51.5703125" customWidth="1"/>
    <col min="4" max="4" width="68.5703125" customWidth="1"/>
    <col min="5" max="5" width="45.140625" customWidth="1"/>
    <col min="6" max="6" width="46.85546875" customWidth="1"/>
    <col min="7" max="7" width="40.7109375" customWidth="1"/>
  </cols>
  <sheetData>
    <row r="3" spans="3:7" ht="17.25" x14ac:dyDescent="0.35">
      <c r="C3" s="58"/>
      <c r="D3" s="58"/>
      <c r="E3" s="58"/>
      <c r="F3" s="58"/>
      <c r="G3" s="58"/>
    </row>
    <row r="4" spans="3:7" s="52" customFormat="1" ht="34.5" customHeight="1" x14ac:dyDescent="0.45">
      <c r="C4" s="60"/>
      <c r="D4" s="53" t="s">
        <v>103</v>
      </c>
      <c r="E4" s="60"/>
      <c r="F4" s="60"/>
      <c r="G4" s="60"/>
    </row>
    <row r="5" spans="3:7" ht="17.25" x14ac:dyDescent="0.35">
      <c r="C5" s="58"/>
      <c r="D5" s="58"/>
      <c r="E5" s="58"/>
      <c r="F5" s="58"/>
      <c r="G5" s="58"/>
    </row>
    <row r="6" spans="3:7" ht="17.25" x14ac:dyDescent="0.35">
      <c r="C6" s="58"/>
      <c r="D6" s="58"/>
      <c r="E6" s="58"/>
      <c r="F6" s="58"/>
      <c r="G6" s="58"/>
    </row>
    <row r="7" spans="3:7" ht="17.25" x14ac:dyDescent="0.35">
      <c r="C7" s="11"/>
      <c r="D7" s="11" t="s">
        <v>14</v>
      </c>
      <c r="E7" s="18"/>
      <c r="F7" s="58"/>
      <c r="G7" s="58"/>
    </row>
    <row r="8" spans="3:7" ht="17.25" x14ac:dyDescent="0.35">
      <c r="C8" s="30" t="s">
        <v>20</v>
      </c>
      <c r="D8" s="30" t="s">
        <v>4</v>
      </c>
      <c r="E8" s="31">
        <v>36770.839999999997</v>
      </c>
      <c r="F8" s="58"/>
      <c r="G8" s="58"/>
    </row>
    <row r="9" spans="3:7" ht="17.25" x14ac:dyDescent="0.35">
      <c r="C9" s="30" t="s">
        <v>29</v>
      </c>
      <c r="D9" s="30" t="s">
        <v>30</v>
      </c>
      <c r="E9" s="31">
        <v>2000</v>
      </c>
      <c r="F9" s="58"/>
      <c r="G9" s="58"/>
    </row>
    <row r="10" spans="3:7" ht="17.25" x14ac:dyDescent="0.35">
      <c r="C10" s="30">
        <v>2017</v>
      </c>
      <c r="D10" s="30" t="s">
        <v>110</v>
      </c>
      <c r="E10" s="31">
        <v>6500</v>
      </c>
      <c r="F10" s="58"/>
      <c r="G10" s="58"/>
    </row>
    <row r="11" spans="3:7" ht="17.25" x14ac:dyDescent="0.35">
      <c r="C11" s="22" t="s">
        <v>11</v>
      </c>
      <c r="D11" s="22"/>
      <c r="E11" s="13">
        <f>SUM(E8:E10)</f>
        <v>45270.84</v>
      </c>
      <c r="F11" s="58"/>
      <c r="G11" s="58"/>
    </row>
    <row r="12" spans="3:7" ht="17.25" x14ac:dyDescent="0.35">
      <c r="C12" s="14"/>
      <c r="D12" s="14" t="s">
        <v>13</v>
      </c>
      <c r="E12" s="16"/>
      <c r="F12" s="58"/>
      <c r="G12" s="58"/>
    </row>
    <row r="13" spans="3:7" s="55" customFormat="1" ht="17.25" x14ac:dyDescent="0.35">
      <c r="C13" s="67" t="s">
        <v>104</v>
      </c>
      <c r="D13" s="67" t="s">
        <v>105</v>
      </c>
      <c r="E13" s="44">
        <v>1750</v>
      </c>
      <c r="F13" s="58"/>
      <c r="G13" s="58"/>
    </row>
    <row r="14" spans="3:7" ht="17.25" x14ac:dyDescent="0.35">
      <c r="C14" s="30" t="s">
        <v>7</v>
      </c>
      <c r="D14" s="30" t="s">
        <v>8</v>
      </c>
      <c r="E14" s="31">
        <v>2025</v>
      </c>
      <c r="F14" s="58"/>
      <c r="G14" s="58"/>
    </row>
    <row r="15" spans="3:7" ht="17.25" x14ac:dyDescent="0.35">
      <c r="C15" s="30" t="s">
        <v>5</v>
      </c>
      <c r="D15" s="30" t="s">
        <v>6</v>
      </c>
      <c r="E15" s="31">
        <v>1620</v>
      </c>
      <c r="F15" s="58"/>
      <c r="G15" s="58"/>
    </row>
    <row r="16" spans="3:7" ht="17.25" x14ac:dyDescent="0.35">
      <c r="C16" s="22" t="s">
        <v>12</v>
      </c>
      <c r="D16" s="22"/>
      <c r="E16" s="13">
        <f>SUM(E13:E15)</f>
        <v>5395</v>
      </c>
      <c r="F16" s="58"/>
      <c r="G16" s="58"/>
    </row>
    <row r="17" spans="3:7" ht="17.25" x14ac:dyDescent="0.35">
      <c r="C17" s="45" t="s">
        <v>94</v>
      </c>
      <c r="D17" s="40"/>
      <c r="E17" s="59">
        <v>218.7</v>
      </c>
      <c r="F17" s="58"/>
      <c r="G17" s="58"/>
    </row>
    <row r="18" spans="3:7" ht="17.25" x14ac:dyDescent="0.35">
      <c r="C18" s="9" t="s">
        <v>24</v>
      </c>
      <c r="D18" s="9" t="s">
        <v>22</v>
      </c>
      <c r="E18" s="17">
        <f>SUM(E16+E11-D50-E17)</f>
        <v>3676.3</v>
      </c>
      <c r="F18" s="58"/>
      <c r="G18" s="58"/>
    </row>
    <row r="19" spans="3:7" ht="17.25" x14ac:dyDescent="0.35">
      <c r="C19" s="58"/>
      <c r="D19" s="58"/>
      <c r="E19" s="58"/>
      <c r="F19" s="58"/>
      <c r="G19" s="58"/>
    </row>
    <row r="20" spans="3:7" ht="17.25" x14ac:dyDescent="0.35">
      <c r="C20" s="38" t="s">
        <v>68</v>
      </c>
      <c r="D20" s="39" t="s">
        <v>35</v>
      </c>
      <c r="E20" s="39" t="s">
        <v>34</v>
      </c>
      <c r="F20" s="38" t="s">
        <v>36</v>
      </c>
      <c r="G20" s="38" t="s">
        <v>37</v>
      </c>
    </row>
    <row r="21" spans="3:7" s="55" customFormat="1" ht="17.25" x14ac:dyDescent="0.35">
      <c r="C21" s="67" t="s">
        <v>101</v>
      </c>
      <c r="D21" s="68">
        <v>2</v>
      </c>
      <c r="E21" s="69">
        <v>336</v>
      </c>
      <c r="F21" s="44">
        <f>336*5*2</f>
        <v>3360</v>
      </c>
      <c r="G21" s="66"/>
    </row>
    <row r="22" spans="3:7" s="55" customFormat="1" ht="17.25" x14ac:dyDescent="0.35">
      <c r="C22" s="67" t="s">
        <v>102</v>
      </c>
      <c r="D22" s="68">
        <v>2</v>
      </c>
      <c r="E22" s="69">
        <v>336</v>
      </c>
      <c r="F22" s="44">
        <f>336*3*2</f>
        <v>2016</v>
      </c>
      <c r="G22" s="66"/>
    </row>
    <row r="23" spans="3:7" ht="17.25" x14ac:dyDescent="0.35">
      <c r="C23" s="30" t="s">
        <v>38</v>
      </c>
      <c r="D23" s="30">
        <v>1</v>
      </c>
      <c r="E23" s="31">
        <v>2250</v>
      </c>
      <c r="F23" s="61">
        <f t="shared" ref="F23:F36" si="0">E23*D23</f>
        <v>2250</v>
      </c>
      <c r="G23" s="57"/>
    </row>
    <row r="24" spans="3:7" ht="17.25" x14ac:dyDescent="0.35">
      <c r="C24" s="30" t="s">
        <v>41</v>
      </c>
      <c r="D24" s="30">
        <v>5</v>
      </c>
      <c r="E24" s="31">
        <v>500</v>
      </c>
      <c r="F24" s="61">
        <f t="shared" si="0"/>
        <v>2500</v>
      </c>
      <c r="G24" s="57"/>
    </row>
    <row r="25" spans="3:7" ht="17.25" x14ac:dyDescent="0.35">
      <c r="C25" s="30" t="s">
        <v>81</v>
      </c>
      <c r="D25" s="30">
        <v>1</v>
      </c>
      <c r="E25" s="31">
        <v>1500</v>
      </c>
      <c r="F25" s="61">
        <f t="shared" si="0"/>
        <v>1500</v>
      </c>
      <c r="G25" s="62"/>
    </row>
    <row r="26" spans="3:7" ht="17.25" x14ac:dyDescent="0.35">
      <c r="C26" s="30" t="s">
        <v>82</v>
      </c>
      <c r="D26" s="30">
        <v>7</v>
      </c>
      <c r="E26" s="31">
        <v>450</v>
      </c>
      <c r="F26" s="61">
        <f t="shared" si="0"/>
        <v>3150</v>
      </c>
      <c r="G26" s="62"/>
    </row>
    <row r="27" spans="3:7" ht="17.25" x14ac:dyDescent="0.35">
      <c r="C27" s="30" t="s">
        <v>83</v>
      </c>
      <c r="D27" s="30">
        <v>1</v>
      </c>
      <c r="E27" s="31">
        <v>1000</v>
      </c>
      <c r="F27" s="61">
        <f t="shared" si="0"/>
        <v>1000</v>
      </c>
      <c r="G27" s="62"/>
    </row>
    <row r="28" spans="3:7" ht="17.25" x14ac:dyDescent="0.35">
      <c r="C28" s="30" t="s">
        <v>84</v>
      </c>
      <c r="D28" s="30">
        <v>1</v>
      </c>
      <c r="E28" s="31">
        <v>1000</v>
      </c>
      <c r="F28" s="61">
        <f t="shared" si="0"/>
        <v>1000</v>
      </c>
      <c r="G28" s="62"/>
    </row>
    <row r="29" spans="3:7" ht="17.25" x14ac:dyDescent="0.35">
      <c r="C29" s="30" t="s">
        <v>85</v>
      </c>
      <c r="D29" s="30">
        <v>1</v>
      </c>
      <c r="E29" s="31">
        <v>700</v>
      </c>
      <c r="F29" s="61">
        <f t="shared" si="0"/>
        <v>700</v>
      </c>
      <c r="G29" s="62"/>
    </row>
    <row r="30" spans="3:7" ht="17.25" x14ac:dyDescent="0.35">
      <c r="C30" s="30" t="s">
        <v>86</v>
      </c>
      <c r="D30" s="30">
        <v>1</v>
      </c>
      <c r="E30" s="31">
        <v>900</v>
      </c>
      <c r="F30" s="61">
        <f t="shared" si="0"/>
        <v>900</v>
      </c>
      <c r="G30" s="62"/>
    </row>
    <row r="31" spans="3:7" ht="17.25" x14ac:dyDescent="0.35">
      <c r="C31" s="30" t="s">
        <v>49</v>
      </c>
      <c r="D31" s="30">
        <v>7</v>
      </c>
      <c r="E31" s="31">
        <v>450</v>
      </c>
      <c r="F31" s="61">
        <f t="shared" si="0"/>
        <v>3150</v>
      </c>
      <c r="G31" s="62"/>
    </row>
    <row r="32" spans="3:7" ht="17.25" x14ac:dyDescent="0.35">
      <c r="C32" s="30" t="s">
        <v>49</v>
      </c>
      <c r="D32" s="30">
        <v>7</v>
      </c>
      <c r="E32" s="31">
        <v>450</v>
      </c>
      <c r="F32" s="61">
        <f t="shared" si="0"/>
        <v>3150</v>
      </c>
      <c r="G32" s="62"/>
    </row>
    <row r="33" spans="3:7" ht="17.25" x14ac:dyDescent="0.35">
      <c r="C33" s="30" t="s">
        <v>49</v>
      </c>
      <c r="D33" s="30">
        <v>7</v>
      </c>
      <c r="E33" s="31">
        <v>450</v>
      </c>
      <c r="F33" s="61">
        <f t="shared" si="0"/>
        <v>3150</v>
      </c>
      <c r="G33" s="62"/>
    </row>
    <row r="34" spans="3:7" ht="17.25" x14ac:dyDescent="0.35">
      <c r="C34" s="30" t="s">
        <v>49</v>
      </c>
      <c r="D34" s="30">
        <v>7</v>
      </c>
      <c r="E34" s="31">
        <v>450</v>
      </c>
      <c r="F34" s="61">
        <f t="shared" si="0"/>
        <v>3150</v>
      </c>
      <c r="G34" s="62"/>
    </row>
    <row r="35" spans="3:7" ht="17.25" x14ac:dyDescent="0.35">
      <c r="C35" s="30" t="s">
        <v>49</v>
      </c>
      <c r="D35" s="30">
        <v>7</v>
      </c>
      <c r="E35" s="31">
        <v>450</v>
      </c>
      <c r="F35" s="61">
        <f t="shared" si="0"/>
        <v>3150</v>
      </c>
      <c r="G35" s="62"/>
    </row>
    <row r="36" spans="3:7" ht="17.25" x14ac:dyDescent="0.35">
      <c r="C36" s="30" t="s">
        <v>87</v>
      </c>
      <c r="D36" s="30">
        <v>1</v>
      </c>
      <c r="E36" s="61">
        <v>3000</v>
      </c>
      <c r="F36" s="61">
        <f t="shared" si="0"/>
        <v>3000</v>
      </c>
      <c r="G36" s="62"/>
    </row>
    <row r="37" spans="3:7" ht="17.25" x14ac:dyDescent="0.35">
      <c r="C37" s="40"/>
      <c r="D37" s="41"/>
      <c r="E37" s="43" t="s">
        <v>36</v>
      </c>
      <c r="F37" s="43">
        <f>SUM(F21:F36)</f>
        <v>37126</v>
      </c>
      <c r="G37" s="40"/>
    </row>
    <row r="38" spans="3:7" ht="17.25" x14ac:dyDescent="0.35">
      <c r="C38" s="38" t="s">
        <v>67</v>
      </c>
      <c r="D38" s="38" t="s">
        <v>37</v>
      </c>
      <c r="E38" s="48"/>
      <c r="F38" s="49" t="s">
        <v>62</v>
      </c>
      <c r="G38" s="38" t="s">
        <v>37</v>
      </c>
    </row>
    <row r="39" spans="3:7" ht="17.25" x14ac:dyDescent="0.35">
      <c r="C39" s="30" t="s">
        <v>40</v>
      </c>
      <c r="D39" s="40"/>
      <c r="E39" s="42"/>
      <c r="F39" s="31">
        <v>800</v>
      </c>
      <c r="G39" s="40"/>
    </row>
    <row r="40" spans="3:7" ht="17.25" x14ac:dyDescent="0.35">
      <c r="C40" s="30" t="s">
        <v>42</v>
      </c>
      <c r="D40" s="40"/>
      <c r="E40" s="42"/>
      <c r="F40" s="31">
        <v>200</v>
      </c>
      <c r="G40" s="40"/>
    </row>
    <row r="41" spans="3:7" ht="17.25" x14ac:dyDescent="0.35">
      <c r="C41" s="30" t="s">
        <v>44</v>
      </c>
      <c r="D41" s="40"/>
      <c r="E41" s="42"/>
      <c r="F41" s="31">
        <v>1200</v>
      </c>
      <c r="G41" s="40"/>
    </row>
    <row r="42" spans="3:7" ht="17.25" x14ac:dyDescent="0.35">
      <c r="C42" s="30" t="s">
        <v>48</v>
      </c>
      <c r="D42" s="40"/>
      <c r="E42" s="42"/>
      <c r="F42" s="31">
        <v>700</v>
      </c>
      <c r="G42" s="40"/>
    </row>
    <row r="43" spans="3:7" ht="17.25" x14ac:dyDescent="0.35">
      <c r="C43" s="30" t="s">
        <v>50</v>
      </c>
      <c r="D43" s="40"/>
      <c r="E43" s="42"/>
      <c r="F43" s="31">
        <v>400</v>
      </c>
      <c r="G43" s="40"/>
    </row>
    <row r="44" spans="3:7" ht="17.25" x14ac:dyDescent="0.35">
      <c r="C44" s="30" t="s">
        <v>72</v>
      </c>
      <c r="D44" s="40"/>
      <c r="E44" s="42"/>
      <c r="F44" s="31">
        <v>2000</v>
      </c>
      <c r="G44" s="40"/>
    </row>
    <row r="45" spans="3:7" ht="17.25" x14ac:dyDescent="0.35">
      <c r="C45" s="30" t="s">
        <v>56</v>
      </c>
      <c r="D45" s="40"/>
      <c r="E45" s="42"/>
      <c r="F45" s="31">
        <v>2000</v>
      </c>
      <c r="G45" s="40"/>
    </row>
    <row r="46" spans="3:7" ht="17.25" x14ac:dyDescent="0.35">
      <c r="C46" s="30" t="s">
        <v>58</v>
      </c>
      <c r="D46" s="40"/>
      <c r="E46" s="42"/>
      <c r="F46" s="31">
        <v>600</v>
      </c>
      <c r="G46" s="40"/>
    </row>
    <row r="47" spans="3:7" ht="17.25" x14ac:dyDescent="0.35">
      <c r="C47" s="30" t="s">
        <v>88</v>
      </c>
      <c r="D47" s="40"/>
      <c r="E47" s="42"/>
      <c r="F47" s="31">
        <v>660</v>
      </c>
      <c r="G47" s="40"/>
    </row>
    <row r="48" spans="3:7" s="55" customFormat="1" ht="17.25" x14ac:dyDescent="0.35">
      <c r="C48" s="30" t="s">
        <v>89</v>
      </c>
      <c r="D48" s="40"/>
      <c r="E48" s="42"/>
      <c r="F48" s="31">
        <v>1084.8399999999999</v>
      </c>
      <c r="G48" s="40"/>
    </row>
    <row r="49" spans="3:7" ht="17.25" x14ac:dyDescent="0.35">
      <c r="C49" s="45" t="s">
        <v>36</v>
      </c>
      <c r="D49" s="40"/>
      <c r="E49" s="42"/>
      <c r="F49" s="43">
        <f>SUM(F39:F48)</f>
        <v>9644.84</v>
      </c>
      <c r="G49" s="40"/>
    </row>
    <row r="50" spans="3:7" ht="17.25" x14ac:dyDescent="0.35">
      <c r="C50" s="46" t="s">
        <v>61</v>
      </c>
      <c r="D50" s="47">
        <f>F37+F49</f>
        <v>46770.84</v>
      </c>
      <c r="E50" s="50"/>
      <c r="F50" s="51"/>
      <c r="G50" s="5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B22969F-1926-425B-898C-41A831ABCBB0}"/>
</file>

<file path=customXml/itemProps2.xml><?xml version="1.0" encoding="utf-8"?>
<ds:datastoreItem xmlns:ds="http://schemas.openxmlformats.org/officeDocument/2006/customXml" ds:itemID="{C6EE5908-631F-4FE8-9FA9-80CE09387EC9}"/>
</file>

<file path=customXml/itemProps3.xml><?xml version="1.0" encoding="utf-8"?>
<ds:datastoreItem xmlns:ds="http://schemas.openxmlformats.org/officeDocument/2006/customXml" ds:itemID="{292EF01B-52A6-447B-9A69-9B36AFD7B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SUPER HAPPY HULL &amp; LONDON</vt:lpstr>
      <vt:lpstr>SUPER HAPPY EDINBURGH FRINGE</vt:lpstr>
      <vt:lpstr>BOLD KNIGHTS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